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13_ncr:1_{3FDBA095-8300-4113-80B0-4BC14E792CAA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state="hidden" r:id="rId5"/>
    <sheet name="Račun fin prema izvorima f" sheetId="10" state="hidden" r:id="rId6"/>
    <sheet name="POSEBNI DIO" sheetId="7" r:id="rId7"/>
  </sheets>
  <definedNames>
    <definedName name="_xlnm.Print_Area" localSheetId="1">' Račun prihoda i rashoda'!$B:$H</definedName>
    <definedName name="_xlnm.Print_Area" localSheetId="0">SAŽETAK!$C:$G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5" l="1"/>
  <c r="G31" i="5"/>
  <c r="G29" i="5"/>
  <c r="G28" i="5"/>
  <c r="G26" i="5"/>
  <c r="G27" i="5"/>
  <c r="G25" i="5"/>
  <c r="G24" i="5"/>
  <c r="G22" i="5"/>
  <c r="G21" i="5"/>
  <c r="G19" i="5"/>
  <c r="G18" i="5"/>
  <c r="G17" i="5"/>
  <c r="G16" i="5"/>
  <c r="G15" i="5"/>
  <c r="G14" i="5"/>
  <c r="G12" i="5"/>
  <c r="G11" i="5"/>
  <c r="C10" i="5"/>
  <c r="G10" i="5" s="1"/>
  <c r="C20" i="5"/>
  <c r="C19" i="5" s="1"/>
  <c r="C9" i="5"/>
  <c r="G9" i="5" s="1"/>
  <c r="C29" i="5"/>
  <c r="E260" i="7" l="1"/>
  <c r="E256" i="7"/>
  <c r="E255" i="7"/>
  <c r="E250" i="7"/>
  <c r="E242" i="7"/>
  <c r="E241" i="7"/>
  <c r="E240" i="7"/>
  <c r="E238" i="7"/>
  <c r="E229" i="7"/>
  <c r="E228" i="7"/>
  <c r="E223" i="7"/>
  <c r="E218" i="7"/>
  <c r="E213" i="7"/>
  <c r="E206" i="7"/>
  <c r="E202" i="7"/>
  <c r="E199" i="7"/>
  <c r="E198" i="7"/>
  <c r="E197" i="7"/>
  <c r="E188" i="7"/>
  <c r="E185" i="7"/>
  <c r="E178" i="7"/>
  <c r="E177" i="7"/>
  <c r="E176" i="7"/>
  <c r="E175" i="7"/>
  <c r="E169" i="7"/>
  <c r="E166" i="7"/>
  <c r="E165" i="7"/>
  <c r="E157" i="7"/>
  <c r="E156" i="7"/>
  <c r="E155" i="7"/>
  <c r="E152" i="7"/>
  <c r="E145" i="7"/>
  <c r="E144" i="7"/>
  <c r="E143" i="7"/>
  <c r="E142" i="7"/>
  <c r="E136" i="7"/>
  <c r="E133" i="7"/>
  <c r="E130" i="7"/>
  <c r="E108" i="7"/>
  <c r="E103" i="7"/>
  <c r="E102" i="7"/>
  <c r="E101" i="7"/>
  <c r="E92" i="7"/>
  <c r="E91" i="7"/>
  <c r="E79" i="7"/>
  <c r="E78" i="7"/>
  <c r="E77" i="7"/>
  <c r="E73" i="7"/>
  <c r="E66" i="7"/>
  <c r="E65" i="7"/>
  <c r="E64" i="7"/>
  <c r="E63" i="7"/>
  <c r="E62" i="7"/>
  <c r="E57" i="7"/>
  <c r="E48" i="7"/>
  <c r="E47" i="7"/>
  <c r="E46" i="7"/>
  <c r="E45" i="7"/>
  <c r="E42" i="7"/>
  <c r="E18" i="7"/>
  <c r="E17" i="7"/>
  <c r="E16" i="7"/>
  <c r="E15" i="7"/>
  <c r="E14" i="7"/>
  <c r="E13" i="7"/>
  <c r="G29" i="1" l="1"/>
  <c r="E29" i="1"/>
  <c r="G20" i="1"/>
  <c r="E20" i="1"/>
  <c r="G19" i="1"/>
  <c r="F19" i="1"/>
  <c r="E19" i="1"/>
  <c r="G16" i="1"/>
  <c r="E16" i="1"/>
  <c r="F16" i="1"/>
  <c r="D63" i="7" l="1"/>
  <c r="C63" i="7"/>
  <c r="H98" i="3" l="1"/>
  <c r="H90" i="3"/>
  <c r="H89" i="3"/>
  <c r="H86" i="3"/>
  <c r="H82" i="3"/>
  <c r="H77" i="3"/>
  <c r="H48" i="3"/>
  <c r="H41" i="3"/>
  <c r="H35" i="3"/>
  <c r="H31" i="3"/>
  <c r="H27" i="3"/>
  <c r="H21" i="3"/>
  <c r="H18" i="3"/>
  <c r="H15" i="3"/>
  <c r="H11" i="3"/>
  <c r="H10" i="3"/>
  <c r="H37" i="3" l="1"/>
  <c r="G37" i="3"/>
  <c r="F37" i="3"/>
  <c r="D37" i="3"/>
  <c r="C35" i="3"/>
  <c r="C78" i="3"/>
  <c r="D89" i="3"/>
  <c r="D98" i="3"/>
  <c r="F19" i="3"/>
  <c r="F18" i="3" s="1"/>
  <c r="C19" i="3"/>
  <c r="C18" i="3" s="1"/>
  <c r="D10" i="3"/>
  <c r="F12" i="3"/>
  <c r="F11" i="3" s="1"/>
  <c r="C12" i="3"/>
  <c r="C11" i="3" s="1"/>
  <c r="F16" i="3"/>
  <c r="F15" i="3" s="1"/>
  <c r="C16" i="3"/>
  <c r="C15" i="3" s="1"/>
  <c r="F22" i="3"/>
  <c r="C22" i="3"/>
  <c r="F24" i="3"/>
  <c r="G24" i="3" s="1"/>
  <c r="C24" i="3"/>
  <c r="F28" i="3"/>
  <c r="F27" i="3" s="1"/>
  <c r="C28" i="3"/>
  <c r="C27" i="3" s="1"/>
  <c r="F33" i="3"/>
  <c r="F32" i="3" s="1"/>
  <c r="F31" i="3" s="1"/>
  <c r="C33" i="3"/>
  <c r="C32" i="3"/>
  <c r="C31" i="3" s="1"/>
  <c r="F91" i="3"/>
  <c r="F96" i="3"/>
  <c r="C96" i="3"/>
  <c r="C91" i="3"/>
  <c r="G95" i="3"/>
  <c r="G94" i="3"/>
  <c r="G93" i="3"/>
  <c r="G92" i="3"/>
  <c r="C83" i="3"/>
  <c r="C82" i="3" s="1"/>
  <c r="F83" i="3"/>
  <c r="F82" i="3" s="1"/>
  <c r="F87" i="3"/>
  <c r="F86" i="3" s="1"/>
  <c r="F78" i="3"/>
  <c r="F77" i="3" s="1"/>
  <c r="C77" i="3"/>
  <c r="F70" i="3"/>
  <c r="C70" i="3"/>
  <c r="G69" i="3"/>
  <c r="F60" i="3"/>
  <c r="C60" i="3"/>
  <c r="G66" i="3"/>
  <c r="G64" i="3"/>
  <c r="F53" i="3"/>
  <c r="C53" i="3"/>
  <c r="F49" i="3"/>
  <c r="C49" i="3"/>
  <c r="F46" i="3"/>
  <c r="F44" i="3"/>
  <c r="F42" i="3"/>
  <c r="C46" i="3"/>
  <c r="C44" i="3"/>
  <c r="C42" i="3"/>
  <c r="G23" i="3"/>
  <c r="H20" i="5"/>
  <c r="H32" i="5"/>
  <c r="H31" i="5"/>
  <c r="H30" i="5"/>
  <c r="H29" i="5"/>
  <c r="H28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10" i="5"/>
  <c r="H9" i="5"/>
  <c r="F20" i="5"/>
  <c r="F19" i="5" s="1"/>
  <c r="F29" i="5"/>
  <c r="D20" i="5"/>
  <c r="D29" i="5"/>
  <c r="D19" i="5" s="1"/>
  <c r="G35" i="3" l="1"/>
  <c r="F90" i="3"/>
  <c r="F89" i="3" s="1"/>
  <c r="C90" i="3"/>
  <c r="C89" i="3" s="1"/>
  <c r="C21" i="3"/>
  <c r="C10" i="3" s="1"/>
  <c r="F21" i="3"/>
  <c r="F10" i="3"/>
  <c r="C48" i="3"/>
  <c r="F48" i="3"/>
  <c r="C41" i="3"/>
  <c r="F41" i="3"/>
  <c r="F10" i="5"/>
  <c r="F9" i="5" s="1"/>
  <c r="D10" i="5"/>
  <c r="D9" i="5" s="1"/>
  <c r="G89" i="3" l="1"/>
  <c r="F98" i="3"/>
  <c r="C98" i="3"/>
  <c r="G98" i="3" s="1"/>
  <c r="H6" i="8"/>
  <c r="H7" i="8"/>
  <c r="H8" i="8"/>
  <c r="H9" i="8"/>
  <c r="G9" i="8"/>
  <c r="F6" i="8" l="1"/>
  <c r="F7" i="8"/>
  <c r="F8" i="8"/>
  <c r="E6" i="8"/>
  <c r="E7" i="8"/>
  <c r="E8" i="8"/>
  <c r="C6" i="8"/>
  <c r="C7" i="8"/>
  <c r="C8" i="8"/>
  <c r="D99" i="7" l="1"/>
  <c r="D97" i="7"/>
  <c r="D95" i="7"/>
  <c r="D92" i="7" s="1"/>
  <c r="C91" i="7"/>
  <c r="D79" i="7"/>
  <c r="D91" i="7" l="1"/>
  <c r="C256" i="7"/>
  <c r="C255" i="7" s="1"/>
  <c r="D261" i="7"/>
  <c r="D260" i="7" s="1"/>
  <c r="D258" i="7"/>
  <c r="D257" i="7" s="1"/>
  <c r="D256" i="7" s="1"/>
  <c r="C241" i="7"/>
  <c r="C240" i="7" s="1"/>
  <c r="D251" i="7"/>
  <c r="D253" i="7"/>
  <c r="D248" i="7"/>
  <c r="D243" i="7"/>
  <c r="C229" i="7"/>
  <c r="C228" i="7" s="1"/>
  <c r="D233" i="7"/>
  <c r="D236" i="7"/>
  <c r="C224" i="7"/>
  <c r="C223" i="7" s="1"/>
  <c r="D226" i="7"/>
  <c r="D225" i="7" s="1"/>
  <c r="D224" i="7" s="1"/>
  <c r="D223" i="7" s="1"/>
  <c r="D219" i="7"/>
  <c r="C213" i="7"/>
  <c r="C219" i="7"/>
  <c r="C218" i="7" s="1"/>
  <c r="D216" i="7"/>
  <c r="D215" i="7" s="1"/>
  <c r="D214" i="7" s="1"/>
  <c r="D213" i="7" s="1"/>
  <c r="D210" i="7"/>
  <c r="D209" i="7" s="1"/>
  <c r="D208" i="7" s="1"/>
  <c r="D207" i="7" s="1"/>
  <c r="D206" i="7" s="1"/>
  <c r="C208" i="7"/>
  <c r="C207" i="7" s="1"/>
  <c r="C206" i="7" s="1"/>
  <c r="D204" i="7"/>
  <c r="D203" i="7" s="1"/>
  <c r="C202" i="7"/>
  <c r="C198" i="7"/>
  <c r="D200" i="7"/>
  <c r="D199" i="7" s="1"/>
  <c r="D198" i="7" s="1"/>
  <c r="C189" i="7"/>
  <c r="C188" i="7" s="1"/>
  <c r="D195" i="7"/>
  <c r="D193" i="7"/>
  <c r="D191" i="7"/>
  <c r="D186" i="7"/>
  <c r="D185" i="7" s="1"/>
  <c r="D183" i="7"/>
  <c r="D181" i="7"/>
  <c r="D179" i="7"/>
  <c r="C177" i="7"/>
  <c r="C176" i="7" s="1"/>
  <c r="D173" i="7"/>
  <c r="D172" i="7" s="1"/>
  <c r="D171" i="7" s="1"/>
  <c r="D170" i="7" s="1"/>
  <c r="C171" i="7"/>
  <c r="C170" i="7" s="1"/>
  <c r="C169" i="7" s="1"/>
  <c r="D167" i="7"/>
  <c r="D166" i="7" s="1"/>
  <c r="C165" i="7"/>
  <c r="C156" i="7"/>
  <c r="D158" i="7"/>
  <c r="D157" i="7" s="1"/>
  <c r="C239" i="7" l="1"/>
  <c r="C238" i="7" s="1"/>
  <c r="D250" i="7"/>
  <c r="D242" i="7"/>
  <c r="D255" i="7"/>
  <c r="D232" i="7"/>
  <c r="D231" i="7" s="1"/>
  <c r="D229" i="7" s="1"/>
  <c r="D228" i="7" s="1"/>
  <c r="C197" i="7"/>
  <c r="D202" i="7"/>
  <c r="C212" i="7"/>
  <c r="D178" i="7"/>
  <c r="C155" i="7"/>
  <c r="D190" i="7"/>
  <c r="D189" i="7" s="1"/>
  <c r="D188" i="7" s="1"/>
  <c r="C175" i="7"/>
  <c r="D177" i="7"/>
  <c r="D176" i="7" s="1"/>
  <c r="D169" i="7"/>
  <c r="D165" i="7"/>
  <c r="D156" i="7"/>
  <c r="C144" i="7"/>
  <c r="C143" i="7" s="1"/>
  <c r="C142" i="7" s="1"/>
  <c r="D153" i="7"/>
  <c r="D152" i="7" s="1"/>
  <c r="D150" i="7"/>
  <c r="D148" i="7"/>
  <c r="D146" i="7"/>
  <c r="C84" i="7"/>
  <c r="D241" i="7" l="1"/>
  <c r="D230" i="7"/>
  <c r="D197" i="7"/>
  <c r="D175" i="7"/>
  <c r="D155" i="7"/>
  <c r="D145" i="7"/>
  <c r="D144" i="7" s="1"/>
  <c r="D143" i="7" s="1"/>
  <c r="C102" i="7"/>
  <c r="C101" i="7" s="1"/>
  <c r="D140" i="7"/>
  <c r="D137" i="7"/>
  <c r="D134" i="7"/>
  <c r="D133" i="7" s="1"/>
  <c r="D131" i="7"/>
  <c r="D130" i="7" s="1"/>
  <c r="D128" i="7"/>
  <c r="D127" i="7" s="1"/>
  <c r="D124" i="7"/>
  <c r="D118" i="7"/>
  <c r="D112" i="7"/>
  <c r="D109" i="7"/>
  <c r="D240" i="7" l="1"/>
  <c r="D239" i="7" s="1"/>
  <c r="D142" i="7"/>
  <c r="D136" i="7"/>
  <c r="D108" i="7"/>
  <c r="G11" i="3"/>
  <c r="D238" i="7" l="1"/>
  <c r="D106" i="7" l="1"/>
  <c r="D104" i="7"/>
  <c r="D86" i="7"/>
  <c r="D89" i="7"/>
  <c r="D81" i="7"/>
  <c r="C78" i="7"/>
  <c r="D85" i="7" l="1"/>
  <c r="D103" i="7"/>
  <c r="C65" i="7"/>
  <c r="C64" i="7" s="1"/>
  <c r="C62" i="7" s="1"/>
  <c r="D74" i="7"/>
  <c r="D71" i="7"/>
  <c r="D67" i="7"/>
  <c r="D102" i="7" l="1"/>
  <c r="E85" i="7"/>
  <c r="D84" i="7"/>
  <c r="E84" i="7" s="1"/>
  <c r="D73" i="7"/>
  <c r="D78" i="7"/>
  <c r="D66" i="7"/>
  <c r="C47" i="7"/>
  <c r="C46" i="7" s="1"/>
  <c r="C45" i="7" s="1"/>
  <c r="D60" i="7"/>
  <c r="D58" i="7"/>
  <c r="D55" i="7"/>
  <c r="D53" i="7"/>
  <c r="D49" i="7"/>
  <c r="D101" i="7" l="1"/>
  <c r="D65" i="7"/>
  <c r="D64" i="7" s="1"/>
  <c r="D48" i="7"/>
  <c r="D57" i="7"/>
  <c r="D43" i="7"/>
  <c r="D42" i="7" s="1"/>
  <c r="C17" i="7"/>
  <c r="D36" i="7"/>
  <c r="D28" i="7"/>
  <c r="D22" i="7"/>
  <c r="D19" i="7"/>
  <c r="D47" i="7" l="1"/>
  <c r="D17" i="7"/>
  <c r="D46" i="7" l="1"/>
  <c r="D45" i="7" s="1"/>
  <c r="D16" i="7"/>
  <c r="D15" i="7" s="1"/>
  <c r="D14" i="7" l="1"/>
  <c r="E209" i="7"/>
  <c r="C16" i="7"/>
  <c r="C15" i="7" s="1"/>
  <c r="C14" i="7" s="1"/>
  <c r="G97" i="3" l="1"/>
  <c r="G96" i="3"/>
  <c r="G91" i="3"/>
  <c r="G90" i="3"/>
  <c r="G84" i="3"/>
  <c r="G83" i="3"/>
  <c r="G82" i="3"/>
  <c r="G79" i="3"/>
  <c r="G78" i="3"/>
  <c r="G77" i="3"/>
  <c r="G76" i="3"/>
  <c r="G74" i="3"/>
  <c r="G73" i="3"/>
  <c r="G72" i="3"/>
  <c r="G71" i="3"/>
  <c r="G70" i="3"/>
  <c r="G68" i="3"/>
  <c r="G67" i="3"/>
  <c r="G65" i="3"/>
  <c r="G63" i="3"/>
  <c r="G62" i="3"/>
  <c r="G61" i="3"/>
  <c r="G60" i="3"/>
  <c r="G59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34" i="3"/>
  <c r="G33" i="3"/>
  <c r="G32" i="3"/>
  <c r="G31" i="3"/>
  <c r="G28" i="3"/>
  <c r="G30" i="3"/>
  <c r="G27" i="3"/>
  <c r="G26" i="3"/>
  <c r="G22" i="3"/>
  <c r="G21" i="3"/>
  <c r="G20" i="3"/>
  <c r="G19" i="3"/>
  <c r="G18" i="3"/>
  <c r="G17" i="3"/>
  <c r="G16" i="3"/>
  <c r="G15" i="3"/>
  <c r="G14" i="3"/>
  <c r="G13" i="3"/>
  <c r="G12" i="3"/>
  <c r="G29" i="3" l="1"/>
  <c r="G10" i="3"/>
  <c r="D218" i="7" l="1"/>
  <c r="D212" i="7" l="1"/>
  <c r="D62" i="7" s="1"/>
</calcChain>
</file>

<file path=xl/sharedStrings.xml><?xml version="1.0" encoding="utf-8"?>
<sst xmlns="http://schemas.openxmlformats.org/spreadsheetml/2006/main" count="499" uniqueCount="209">
  <si>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</si>
  <si>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</si>
  <si>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</si>
  <si>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</si>
  <si>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</si>
  <si>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</si>
  <si>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Izdaci za otplatu glavnice primljenih kredita i zajmova</t>
  </si>
  <si>
    <t>…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</si>
  <si>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</si>
  <si>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</si>
  <si>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</si>
  <si>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</si>
  <si>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</si>
  <si>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</si>
  <si>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</si>
  <si>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</si>
  <si>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INDEKS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</si>
  <si>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</si>
  <si>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</si>
  <si>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</si>
  <si>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</si>
  <si>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</si>
  <si>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</si>
  <si>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</si>
  <si>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</si>
  <si>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</si>
  <si>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</si>
  <si>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</si>
  <si>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</si>
  <si>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</si>
  <si>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UKUPNO RASHODI</t>
  </si>
  <si>
    <t>UKUPNO PRIHODI</t>
  </si>
  <si>
    <t>INDEKS**</t>
  </si>
  <si>
    <t xml:space="preserve"> RAČUN FINANCIRANJA</t>
  </si>
  <si>
    <t xml:space="preserve"> RAČUN PRIHODA I RASHODA </t>
  </si>
  <si>
    <t>IZVJEŠTAJ PO PROGRAMSKOJ KLASIFIKACIJI</t>
  </si>
  <si>
    <t>IZVORNI PLAN ILI REBALANS N.*</t>
  </si>
  <si>
    <t>TEKUĆI PLAN N.*</t>
  </si>
  <si>
    <t xml:space="preserve">OSTVARENJE/IZVRŠENJE 
N. </t>
  </si>
  <si>
    <t xml:space="preserve">OSTVARENJE/IZVRŠENJE 
N-1. </t>
  </si>
  <si>
    <t>OSTVARENJE/IZVRŠENJE 
2022.</t>
  </si>
  <si>
    <t xml:space="preserve">OSTVARENJE/IZVRŠENJE 
2023. </t>
  </si>
  <si>
    <t>PRIHODI</t>
  </si>
  <si>
    <t>IZVORNI PLAN ILI REBALANS 2023.</t>
  </si>
  <si>
    <t>Tekući plan 2023. (3)</t>
  </si>
  <si>
    <t>OSTVARENJE/IZVRŠENJE 
2023.</t>
  </si>
  <si>
    <t>5/4*100</t>
  </si>
  <si>
    <t>6 Prihodi poslovanja</t>
  </si>
  <si>
    <t>63 Pomoći iz inozemstva (darovnice) i od subjekata unutar opće države</t>
  </si>
  <si>
    <t>636 Tekuće pomoći pror.koris. iz proračuna koji im nije nadležan</t>
  </si>
  <si>
    <t>6361 Tekuće pomoći pror.korisnika iz proračuna koji im nije nadležan</t>
  </si>
  <si>
    <t>6362 Kapitalne pomoći prorač. korisnika iz proračuna koji im nije nadležan</t>
  </si>
  <si>
    <t>64 Prihodi od imovine</t>
  </si>
  <si>
    <t>641 Prihodi od financijske imovine</t>
  </si>
  <si>
    <t>6413 Kamate na oročena sredstva i depozite po viđenju</t>
  </si>
  <si>
    <t>65 Prihodi od upravnih administrativnih pristojbi, pristojbi po posebnim propisima i naknada</t>
  </si>
  <si>
    <t>652 Prihodi po posebnim propisima</t>
  </si>
  <si>
    <t>6526 Ostali nespomenuti prihodi</t>
  </si>
  <si>
    <t>66 Prihodi od prodaje proizvoda i robe te pruženih usluga i prihodi od donacija te povrati po protestiranim jamstvima</t>
  </si>
  <si>
    <t>661 Prihodi koje proračuni i proračunski korisnici ostvare obavljanjem poslova na tržištu (vlastiti prihodi)</t>
  </si>
  <si>
    <t>6615 Prihodi od pruženih usluga</t>
  </si>
  <si>
    <t>663 Donacije od pravnih i fizičkih osoba izvan općeg proračuna i povrat donacija po protestiranim jamstvima</t>
  </si>
  <si>
    <t>6632 Kapitalne donacije</t>
  </si>
  <si>
    <t>67 Prihodi od nadležnog proračuna  i od HZZO-a</t>
  </si>
  <si>
    <t>671 Prihodi iz nadležnog proračuna za fin.red. djelatnosti pro.kor.</t>
  </si>
  <si>
    <t>6711 Prihodi iz nadležnog proračuna za financiranje rashoda poslovanja</t>
  </si>
  <si>
    <t>6712Prihodi iz nadležnog proračuna za financiranje rashoda za nabavu nefinancijske imovine</t>
  </si>
  <si>
    <t>7 Prihodi od prodaje nefinancijske imovine</t>
  </si>
  <si>
    <t>72 Prihodi od prodaje proizvedene dugotrajne imovine</t>
  </si>
  <si>
    <t>721 Prihodi od prodaje građevinskih objekata</t>
  </si>
  <si>
    <t>7211 Stambeni objekti</t>
  </si>
  <si>
    <t>RASHODI</t>
  </si>
  <si>
    <t>5/2*100</t>
  </si>
  <si>
    <t>31 Rashodi za zaposlene</t>
  </si>
  <si>
    <t>311 Plaće</t>
  </si>
  <si>
    <t>3111 Plaće za redovan rad</t>
  </si>
  <si>
    <t>312 Ostali rashodi za zaposlene</t>
  </si>
  <si>
    <t>3121 Ostali rashodi za zaposlene</t>
  </si>
  <si>
    <t>313 Doprinosi na plaće</t>
  </si>
  <si>
    <t>3132 Doprinos za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</si>
  <si>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</si>
  <si>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</si>
  <si>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</si>
  <si>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</si>
  <si>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</si>
  <si>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</si>
  <si>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</si>
  <si>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</si>
  <si>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</si>
  <si>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</si>
  <si>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</si>
  <si>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</si>
  <si>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</si>
  <si>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</si>
  <si>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</si>
  <si>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</si>
  <si>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</si>
  <si>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3238 Računalne usluge</t>
  </si>
  <si>
    <t>3239 Ostale usluge</t>
  </si>
  <si>
    <t>329 Ostali nespomenuti rashodi poslovanja</t>
  </si>
  <si>
    <t>3292 Premije osiguranja</t>
  </si>
  <si>
    <t>3293 Reprezentacija</t>
  </si>
  <si>
    <t>3294 Članarine</t>
  </si>
  <si>
    <t>3295 Pristojbe i naknade</t>
  </si>
  <si>
    <t>3296 Troškovi sudskih postupaka</t>
  </si>
  <si>
    <t>3299 Ostali nespomenuti rashodi poslovanja</t>
  </si>
  <si>
    <t>34 Financijski rashodi</t>
  </si>
  <si>
    <t>343 Ostali financijski rashodi</t>
  </si>
  <si>
    <t>3431 Bankarske usluge i usluge platnog prometa</t>
  </si>
  <si>
    <t>3433 Zatezne kamate</t>
  </si>
  <si>
    <t>37 Naknade građanima i kućanstvima na temelju osiguranja i druge naknade</t>
  </si>
  <si>
    <t>372 Ostale naknade građanima i kućanstvima iz proračuna</t>
  </si>
  <si>
    <t>3721 Naknade građanima i kućanstvima u novcu</t>
  </si>
  <si>
    <t>3722 Naknade građanima i kućanstvima u naravi</t>
  </si>
  <si>
    <t>38 Ostali rashodi</t>
  </si>
  <si>
    <t>381 Tekuće donacije</t>
  </si>
  <si>
    <t>3812 Tekuće donacije u naravi</t>
  </si>
  <si>
    <t>4 Rashodi za nabavu nefinancijske imovine</t>
  </si>
  <si>
    <t>42 Rashodi za nabavu proizvedene dugotrajne imovine</t>
  </si>
  <si>
    <t>422 Postrojenja i oprema</t>
  </si>
  <si>
    <t>4221 Uredska oprema i namještaj</t>
  </si>
  <si>
    <t>424 Knjige, umjetnička djela i ostale izložbene vrijednosti</t>
  </si>
  <si>
    <t>4241 Knjige u knjižnicama</t>
  </si>
  <si>
    <t xml:space="preserve">OSTVARENJE/IZVRŠENJE 
2022. </t>
  </si>
  <si>
    <t>Izvor: 11 Opći prihodi i primici</t>
  </si>
  <si>
    <t>Izvor: 25 Vlastiti prihodi proračunskih korisnika</t>
  </si>
  <si>
    <t>Izvor: 49 Pomoći iz državnog proračuna za plaće te ostale rashode za zaposlene</t>
  </si>
  <si>
    <t>Izvor: 55 Donacije i ostali namjenski prihodi proračunskih korisnika</t>
  </si>
  <si>
    <t>3 Rashodi poslovanja</t>
  </si>
  <si>
    <t>Izvor: 29 Višak / manjak prihoda proračunskih korisnika</t>
  </si>
  <si>
    <t>Izvor: 31 Potpore za decentralizirane izdatke</t>
  </si>
  <si>
    <t>Izvor: 42 Namjenske tekuće pomoći</t>
  </si>
  <si>
    <t>Izvor: 44 EU fondovi-pomoći</t>
  </si>
  <si>
    <t>Funk. klas: 0 Javnost</t>
  </si>
  <si>
    <t>Funk. klas: 09 OBRAZOVANJE</t>
  </si>
  <si>
    <t>Funk. klas: 091 Predškolsko i osnovno obrazovanje</t>
  </si>
  <si>
    <t xml:space="preserve"> IZVRŠENJE 
2022.</t>
  </si>
  <si>
    <t xml:space="preserve">IZVORNI PLAN ILI REBALANS </t>
  </si>
  <si>
    <t>TEKUĆI PLAN 2023.</t>
  </si>
  <si>
    <t>Račun</t>
  </si>
  <si>
    <t>Vrsta rashoda/ izdataka</t>
  </si>
  <si>
    <t xml:space="preserve">Razdjel: 008 </t>
  </si>
  <si>
    <t>UPRAVNI ODJEL ZA OBRAZOVANJE, ŠPORT, SOCIJALNU SKRB I CIVILNO DRUŠTVO</t>
  </si>
  <si>
    <t>Glava  00831</t>
  </si>
  <si>
    <t>Osnovno školstvo</t>
  </si>
  <si>
    <t>Proračunski korisnik 01</t>
  </si>
  <si>
    <t>8054 DECENTRALIZIRANE FUNKCIJE- MINIMALNI FINANCIJSKI STANDARD</t>
  </si>
  <si>
    <t>A805401 MATERIJALNI I FINANCIJSKI RASHODI</t>
  </si>
  <si>
    <t>T805404 REDOVNA DJELATNOST OSNOVNOG OBRAZOVANJA</t>
  </si>
  <si>
    <t>8055 DECENTRALIZIRANE FUNKCIJE - IZNAD MINIMALNOG FINANCIJSKOG STANDARDA</t>
  </si>
  <si>
    <t>A805502 OSTALI PROJEKTI U OSNOVNOM ŠKOLSTVU</t>
  </si>
  <si>
    <t>A805506 PRODUŽENI BORAVAK</t>
  </si>
  <si>
    <t>A805521 TEKUĆE I INVESTICIJSKO ODRŽAVANJE IZNAD MINIMALNOG STANDARDA</t>
  </si>
  <si>
    <t>A805536 ASISTENT U NASTAVI</t>
  </si>
  <si>
    <t>A805539 NABAVA ŠKOLSKIH UDŽBENIKA</t>
  </si>
  <si>
    <t>A805540 SHEMA ŠKOLSKOG VOĆA</t>
  </si>
  <si>
    <t>Izvor: 42 Namjensketekuće pomoći</t>
  </si>
  <si>
    <t>8056 KAPITALNO ULAGANJE U ŠKOLSTVO - MINIMALNI FINANCIJSKI STANDARD</t>
  </si>
  <si>
    <t>K805602 ŠKOLSKA OPREMA</t>
  </si>
  <si>
    <t xml:space="preserve"> IZVRŠENJE 
2023. </t>
  </si>
  <si>
    <t>11935 OŠ MARINA DRŽIĆA</t>
  </si>
  <si>
    <t>3237 Usluge odvjetnika i pravnog savjetovanja</t>
  </si>
  <si>
    <t>3113 Plaće za prekovremeni rad</t>
  </si>
  <si>
    <t>3114 Plaće za posebne uvjete rada</t>
  </si>
  <si>
    <t>3722 Sufinanciranje cijene prijevoza</t>
  </si>
  <si>
    <t>3234 Opskrba vodom</t>
  </si>
  <si>
    <t>4227 Oprema</t>
  </si>
  <si>
    <t>3213  Seminari, savj. i simp.</t>
  </si>
  <si>
    <t>3222 Namirnice</t>
  </si>
  <si>
    <t>3237 Intelektualne i osobne usluge</t>
  </si>
  <si>
    <t>3721 Ostale naknade iz proračuna u novcu</t>
  </si>
  <si>
    <t>4222 komunikacijska oprema</t>
  </si>
  <si>
    <t>4226 Sportska i glazbena oprema</t>
  </si>
  <si>
    <t>A8055037 SUFINANCIRANJE ŠKOLSKOG ŠPORTA</t>
  </si>
  <si>
    <t>A8055043 PREHRANA ZA UČENIKE U OSNOVNIM ŠKOLAMA</t>
  </si>
  <si>
    <t>4227 Uređaji, strojevi i oprema za ostale namjene</t>
  </si>
  <si>
    <t>8157 PREDŠKOLSKI ODGOJ I OBRAZOVANJE DJECE S TEŠKOĆAMA</t>
  </si>
  <si>
    <t>8157001  DNEVNI BORAVAK DJECE S POTEŠKOĆAMA</t>
  </si>
  <si>
    <t>3222 namirnice</t>
  </si>
  <si>
    <t xml:space="preserve">4226 Sportska i glazbena oprema </t>
  </si>
  <si>
    <t>Izvor: 29 Višak/manjak prihoda proračunskih korisnika</t>
  </si>
  <si>
    <t>Izvor: 44 EU fondovi pomoći</t>
  </si>
  <si>
    <t>6631 Tekuće donacije</t>
  </si>
  <si>
    <t>3235 Zakupnine i najamnine</t>
  </si>
  <si>
    <t>324 Naknade troškova osobama izvan radnog odnosa</t>
  </si>
  <si>
    <t>4222 Komunikacijska oprema</t>
  </si>
  <si>
    <t>UKUPNO:</t>
  </si>
  <si>
    <t>3432 Negativne tečajne razlike</t>
  </si>
  <si>
    <t xml:space="preserve">92 Rezultat poslovanja </t>
  </si>
  <si>
    <t>922 višak/manjak prihoda</t>
  </si>
  <si>
    <t>A. RAČUN PRIHODA I RASHODA</t>
  </si>
  <si>
    <t>Naziv</t>
  </si>
  <si>
    <t xml:space="preserve"> PRIHODI UKUPNO</t>
  </si>
  <si>
    <t>RASHODI UKUPNO</t>
  </si>
  <si>
    <t>Razlika - višak/manjak</t>
  </si>
  <si>
    <t>B. RAČUN FINANCIRANJA</t>
  </si>
  <si>
    <t>Oznaka</t>
  </si>
  <si>
    <t>8 Primici od financijske imovine i zaduživanja</t>
  </si>
  <si>
    <t>5  Izdaci za financijsku imovinu i otplate zajmova</t>
  </si>
  <si>
    <t>Višak/manjak + Neto financiranje</t>
  </si>
  <si>
    <t>C. RASPOLOŽIVA SREDSTVA IZ PRETHODNIH GODINA (rezultat na 922)</t>
  </si>
  <si>
    <t>Izvršenje  2023</t>
  </si>
  <si>
    <t>Ukupan donos viška iz prethodnh godina</t>
  </si>
  <si>
    <t>Višak iz prethodnih godina koji se potrošio</t>
  </si>
  <si>
    <t>IZVRŠENJE FINANCIJSKOG PLANA OSNOVNE ŠKOLE MARINA DRŽIĆA ZA 2023. GODINU</t>
  </si>
  <si>
    <t>Izvršenje  2023.</t>
  </si>
  <si>
    <t>Izvorni plan/rebalans 2023.</t>
  </si>
  <si>
    <t>Izvršenje 2022.</t>
  </si>
  <si>
    <t>SAŽETAK  IZVRŠENJA PO  RAČUNU PRIHODA I RASHODA I RAČUNA FINANCIRANJA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</si>
</sst>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i/>
      <sz val="12"/>
      <color theme="1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i/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10"/>
      <color rgb="FF4169E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i/>
      <u/>
      <sz val="10"/>
      <color rgb="FFFF000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00FF"/>
      <name val="Calibri"/>
      <family val="2"/>
      <charset val="238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rgb="FF0000FF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color rgb="FFFF0000"/>
      <name val="Verdana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Verdana"/>
      <family val="2"/>
      <charset val="238"/>
    </font>
    <font>
      <b/>
      <i/>
      <u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9" fontId="16" fillId="0" borderId="0" applyFont="0" applyFill="0" applyBorder="0" applyAlignment="0" applyProtection="0"/>
    <xf numFmtId="0" fontId="28" fillId="0" borderId="0"/>
  </cellStyleXfs>
  <cellXfs count="202"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0" fillId="0" borderId="3" xfId="0" applyBorder="1"/>
    <xf numFmtId="0" fontId="11" fillId="0" borderId="0" xfId="0" applyFont="1" applyAlignment="1">
      <alignment vertical="top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12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2" fillId="3" borderId="4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/>
    </xf>
    <xf numFmtId="0" fontId="19" fillId="0" borderId="3" xfId="0" applyFont="1" applyBorder="1"/>
    <xf numFmtId="0" fontId="20" fillId="6" borderId="3" xfId="0" applyFont="1" applyFill="1" applyBorder="1" applyAlignment="1">
      <alignment vertical="center" wrapText="1"/>
    </xf>
    <xf numFmtId="4" fontId="21" fillId="6" borderId="3" xfId="0" applyNumberFormat="1" applyFont="1" applyFill="1" applyBorder="1" applyAlignment="1">
      <alignment horizontal="right" vertical="center" wrapText="1"/>
    </xf>
    <xf numFmtId="10" fontId="21" fillId="6" borderId="3" xfId="2" applyNumberFormat="1" applyFont="1" applyFill="1" applyBorder="1" applyAlignment="1">
      <alignment horizontal="right" vertical="center" wrapText="1"/>
    </xf>
    <xf numFmtId="0" fontId="21" fillId="7" borderId="3" xfId="0" applyFont="1" applyFill="1" applyBorder="1" applyAlignment="1">
      <alignment vertical="center" wrapText="1"/>
    </xf>
    <xf numFmtId="4" fontId="21" fillId="7" borderId="3" xfId="0" applyNumberFormat="1" applyFont="1" applyFill="1" applyBorder="1" applyAlignment="1">
      <alignment horizontal="right" vertical="center" wrapText="1"/>
    </xf>
    <xf numFmtId="10" fontId="21" fillId="7" borderId="3" xfId="2" applyNumberFormat="1" applyFont="1" applyFill="1" applyBorder="1" applyAlignment="1">
      <alignment horizontal="right" vertical="center" wrapText="1"/>
    </xf>
    <xf numFmtId="0" fontId="22" fillId="8" borderId="3" xfId="0" applyFont="1" applyFill="1" applyBorder="1" applyAlignment="1">
      <alignment vertical="center" wrapText="1"/>
    </xf>
    <xf numFmtId="4" fontId="23" fillId="8" borderId="3" xfId="0" applyNumberFormat="1" applyFont="1" applyFill="1" applyBorder="1" applyAlignment="1">
      <alignment horizontal="right" vertical="center" wrapText="1"/>
    </xf>
    <xf numFmtId="0" fontId="23" fillId="8" borderId="3" xfId="0" applyFont="1" applyFill="1" applyBorder="1" applyAlignment="1">
      <alignment horizontal="right" vertical="center" wrapText="1"/>
    </xf>
    <xf numFmtId="10" fontId="23" fillId="8" borderId="3" xfId="2" applyNumberFormat="1" applyFont="1" applyFill="1" applyBorder="1" applyAlignment="1">
      <alignment horizontal="right" vertical="center" wrapText="1"/>
    </xf>
    <xf numFmtId="0" fontId="20" fillId="7" borderId="3" xfId="0" applyFont="1" applyFill="1" applyBorder="1" applyAlignment="1">
      <alignment vertical="center" wrapText="1"/>
    </xf>
    <xf numFmtId="0" fontId="21" fillId="7" borderId="3" xfId="0" applyFont="1" applyFill="1" applyBorder="1" applyAlignment="1">
      <alignment horizontal="right" vertical="center" wrapText="1"/>
    </xf>
    <xf numFmtId="4" fontId="20" fillId="7" borderId="3" xfId="0" applyNumberFormat="1" applyFont="1" applyFill="1" applyBorder="1" applyAlignment="1">
      <alignment vertical="center" wrapText="1"/>
    </xf>
    <xf numFmtId="0" fontId="24" fillId="8" borderId="3" xfId="0" applyFont="1" applyFill="1" applyBorder="1" applyAlignment="1">
      <alignment vertical="center" wrapText="1"/>
    </xf>
    <xf numFmtId="0" fontId="24" fillId="8" borderId="3" xfId="0" applyFont="1" applyFill="1" applyBorder="1" applyAlignment="1">
      <alignment horizontal="left" vertical="center" wrapText="1"/>
    </xf>
    <xf numFmtId="4" fontId="21" fillId="8" borderId="3" xfId="0" applyNumberFormat="1" applyFont="1" applyFill="1" applyBorder="1" applyAlignment="1">
      <alignment horizontal="right" vertical="center" wrapText="1"/>
    </xf>
    <xf numFmtId="0" fontId="21" fillId="8" borderId="3" xfId="0" applyFont="1" applyFill="1" applyBorder="1" applyAlignment="1">
      <alignment horizontal="right" vertical="center" wrapText="1"/>
    </xf>
    <xf numFmtId="10" fontId="21" fillId="8" borderId="3" xfId="2" applyNumberFormat="1" applyFont="1" applyFill="1" applyBorder="1" applyAlignment="1">
      <alignment horizontal="right" vertical="center" wrapText="1"/>
    </xf>
    <xf numFmtId="0" fontId="23" fillId="8" borderId="3" xfId="0" applyFont="1" applyFill="1" applyBorder="1" applyAlignment="1">
      <alignment vertical="center" wrapText="1"/>
    </xf>
    <xf numFmtId="0" fontId="1" fillId="0" borderId="0" xfId="0" applyFont="1"/>
    <xf numFmtId="0" fontId="21" fillId="8" borderId="3" xfId="0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vertical="center" wrapText="1"/>
    </xf>
    <xf numFmtId="0" fontId="27" fillId="2" borderId="3" xfId="0" applyFont="1" applyFill="1" applyBorder="1" applyAlignment="1">
      <alignment horizontal="center" vertical="center" wrapText="1"/>
    </xf>
    <xf numFmtId="0" fontId="27" fillId="8" borderId="3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vertical="center" wrapText="1"/>
    </xf>
    <xf numFmtId="0" fontId="26" fillId="8" borderId="3" xfId="0" applyFont="1" applyFill="1" applyBorder="1" applyAlignment="1">
      <alignment vertical="center" wrapText="1"/>
    </xf>
    <xf numFmtId="0" fontId="12" fillId="3" borderId="7" xfId="0" applyNumberFormat="1" applyFont="1" applyFill="1" applyBorder="1" applyAlignment="1" applyProtection="1">
      <alignment horizontal="center" vertical="center" wrapText="1"/>
    </xf>
    <xf numFmtId="4" fontId="15" fillId="8" borderId="3" xfId="0" applyNumberFormat="1" applyFont="1" applyFill="1" applyBorder="1" applyAlignment="1">
      <alignment horizontal="right" vertical="center" wrapText="1"/>
    </xf>
    <xf numFmtId="0" fontId="14" fillId="2" borderId="3" xfId="3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/>
    <xf numFmtId="0" fontId="4" fillId="2" borderId="0" xfId="0" applyNumberFormat="1" applyFont="1" applyFill="1" applyBorder="1" applyAlignment="1" applyProtection="1">
      <alignment vertical="center" wrapText="1"/>
    </xf>
    <xf numFmtId="0" fontId="29" fillId="2" borderId="3" xfId="3" applyNumberFormat="1" applyFont="1" applyFill="1" applyBorder="1" applyAlignment="1" applyProtection="1">
      <alignment horizontal="center" vertical="center" wrapText="1"/>
    </xf>
    <xf numFmtId="0" fontId="31" fillId="8" borderId="3" xfId="0" applyFont="1" applyFill="1" applyBorder="1" applyAlignment="1">
      <alignment horizontal="left" vertical="center" wrapText="1"/>
    </xf>
    <xf numFmtId="0" fontId="21" fillId="8" borderId="3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32" fillId="8" borderId="3" xfId="0" applyFont="1" applyFill="1" applyBorder="1" applyAlignment="1">
      <alignment horizontal="left" vertical="center" wrapText="1"/>
    </xf>
    <xf numFmtId="0" fontId="33" fillId="8" borderId="3" xfId="0" applyFont="1" applyFill="1" applyBorder="1" applyAlignment="1">
      <alignment vertical="center" wrapText="1"/>
    </xf>
    <xf numFmtId="0" fontId="32" fillId="2" borderId="3" xfId="0" applyFont="1" applyFill="1" applyBorder="1" applyAlignment="1">
      <alignment horizontal="left" vertical="center" wrapText="1" indent="1"/>
    </xf>
    <xf numFmtId="0" fontId="31" fillId="8" borderId="3" xfId="0" applyFont="1" applyFill="1" applyBorder="1" applyAlignment="1">
      <alignment horizontal="left" vertical="center" wrapText="1" indent="1"/>
    </xf>
    <xf numFmtId="0" fontId="31" fillId="8" borderId="3" xfId="0" applyFont="1" applyFill="1" applyBorder="1" applyAlignment="1">
      <alignment vertical="center" wrapText="1"/>
    </xf>
    <xf numFmtId="0" fontId="33" fillId="8" borderId="3" xfId="0" applyFont="1" applyFill="1" applyBorder="1" applyAlignment="1">
      <alignment horizontal="left" vertical="center" wrapText="1"/>
    </xf>
    <xf numFmtId="0" fontId="21" fillId="4" borderId="3" xfId="0" applyFont="1" applyFill="1" applyBorder="1" applyAlignment="1">
      <alignment vertical="center" wrapText="1"/>
    </xf>
    <xf numFmtId="0" fontId="0" fillId="0" borderId="0" xfId="0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0" fontId="15" fillId="8" borderId="3" xfId="2" applyNumberFormat="1" applyFont="1" applyFill="1" applyBorder="1" applyAlignment="1">
      <alignment horizontal="right" vertical="center" wrapText="1"/>
    </xf>
    <xf numFmtId="9" fontId="2" fillId="0" borderId="0" xfId="0" applyNumberFormat="1" applyFont="1" applyFill="1" applyBorder="1" applyAlignment="1" applyProtection="1">
      <alignment horizontal="center" vertical="center"/>
    </xf>
    <xf numFmtId="9" fontId="2" fillId="2" borderId="0" xfId="0" applyNumberFormat="1" applyFont="1" applyFill="1" applyBorder="1" applyAlignment="1" applyProtection="1">
      <alignment vertical="center"/>
    </xf>
    <xf numFmtId="9" fontId="14" fillId="0" borderId="0" xfId="0" applyNumberFormat="1" applyFont="1" applyAlignment="1"/>
    <xf numFmtId="9" fontId="0" fillId="0" borderId="0" xfId="0" applyNumberFormat="1"/>
    <xf numFmtId="0" fontId="23" fillId="2" borderId="3" xfId="0" applyFont="1" applyFill="1" applyBorder="1" applyAlignment="1">
      <alignment vertical="center" wrapText="1"/>
    </xf>
    <xf numFmtId="0" fontId="31" fillId="2" borderId="3" xfId="0" applyFont="1" applyFill="1" applyBorder="1" applyAlignment="1">
      <alignment vertical="center" wrapText="1"/>
    </xf>
    <xf numFmtId="0" fontId="21" fillId="9" borderId="3" xfId="0" applyFont="1" applyFill="1" applyBorder="1" applyAlignment="1">
      <alignment vertical="center" wrapText="1"/>
    </xf>
    <xf numFmtId="0" fontId="11" fillId="9" borderId="3" xfId="0" applyFont="1" applyFill="1" applyBorder="1" applyAlignment="1">
      <alignment vertical="center" wrapText="1"/>
    </xf>
    <xf numFmtId="0" fontId="21" fillId="10" borderId="3" xfId="0" applyFont="1" applyFill="1" applyBorder="1" applyAlignment="1">
      <alignment vertical="center" wrapText="1"/>
    </xf>
    <xf numFmtId="0" fontId="1" fillId="9" borderId="3" xfId="0" applyFont="1" applyFill="1" applyBorder="1" applyAlignment="1">
      <alignment wrapText="1"/>
    </xf>
    <xf numFmtId="0" fontId="36" fillId="2" borderId="3" xfId="0" applyFont="1" applyFill="1" applyBorder="1"/>
    <xf numFmtId="4" fontId="21" fillId="9" borderId="3" xfId="0" applyNumberFormat="1" applyFont="1" applyFill="1" applyBorder="1" applyAlignment="1">
      <alignment horizontal="right" vertical="center" wrapText="1"/>
    </xf>
    <xf numFmtId="4" fontId="11" fillId="3" borderId="3" xfId="0" applyNumberFormat="1" applyFont="1" applyFill="1" applyBorder="1" applyAlignment="1">
      <alignment horizontal="right" vertical="center" wrapText="1"/>
    </xf>
    <xf numFmtId="4" fontId="11" fillId="8" borderId="3" xfId="0" applyNumberFormat="1" applyFont="1" applyFill="1" applyBorder="1" applyAlignment="1">
      <alignment horizontal="right" vertical="center" wrapText="1"/>
    </xf>
    <xf numFmtId="4" fontId="21" fillId="10" borderId="3" xfId="0" applyNumberFormat="1" applyFont="1" applyFill="1" applyBorder="1" applyAlignment="1">
      <alignment horizontal="right" vertical="center" wrapText="1"/>
    </xf>
    <xf numFmtId="4" fontId="20" fillId="8" borderId="3" xfId="0" applyNumberFormat="1" applyFont="1" applyFill="1" applyBorder="1" applyAlignment="1">
      <alignment horizontal="right" vertical="center" wrapText="1"/>
    </xf>
    <xf numFmtId="4" fontId="23" fillId="2" borderId="3" xfId="0" applyNumberFormat="1" applyFont="1" applyFill="1" applyBorder="1" applyAlignment="1">
      <alignment horizontal="right" vertical="center" wrapText="1"/>
    </xf>
    <xf numFmtId="4" fontId="21" fillId="4" borderId="3" xfId="0" applyNumberFormat="1" applyFont="1" applyFill="1" applyBorder="1" applyAlignment="1">
      <alignment horizontal="right" vertical="center" wrapText="1"/>
    </xf>
    <xf numFmtId="4" fontId="11" fillId="9" borderId="3" xfId="0" applyNumberFormat="1" applyFont="1" applyFill="1" applyBorder="1" applyAlignment="1">
      <alignment horizontal="right" vertical="center" wrapText="1"/>
    </xf>
    <xf numFmtId="4" fontId="38" fillId="2" borderId="3" xfId="0" applyNumberFormat="1" applyFont="1" applyFill="1" applyBorder="1" applyAlignment="1">
      <alignment horizontal="right" vertical="center" wrapText="1"/>
    </xf>
    <xf numFmtId="4" fontId="0" fillId="0" borderId="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4" fontId="37" fillId="8" borderId="3" xfId="0" applyNumberFormat="1" applyFont="1" applyFill="1" applyBorder="1" applyAlignment="1">
      <alignment horizontal="right" vertical="center" wrapText="1"/>
    </xf>
    <xf numFmtId="4" fontId="1" fillId="9" borderId="3" xfId="0" applyNumberFormat="1" applyFont="1" applyFill="1" applyBorder="1" applyAlignment="1">
      <alignment horizontal="right" wrapText="1"/>
    </xf>
    <xf numFmtId="4" fontId="1" fillId="9" borderId="3" xfId="0" applyNumberFormat="1" applyFont="1" applyFill="1" applyBorder="1" applyAlignment="1">
      <alignment horizontal="right"/>
    </xf>
    <xf numFmtId="0" fontId="26" fillId="4" borderId="3" xfId="0" applyFont="1" applyFill="1" applyBorder="1" applyAlignment="1">
      <alignment vertical="center" wrapText="1"/>
    </xf>
    <xf numFmtId="4" fontId="30" fillId="4" borderId="3" xfId="0" applyNumberFormat="1" applyFont="1" applyFill="1" applyBorder="1" applyAlignment="1">
      <alignment horizontal="right" vertical="center" wrapText="1"/>
    </xf>
    <xf numFmtId="0" fontId="0" fillId="2" borderId="3" xfId="0" applyFill="1" applyBorder="1"/>
    <xf numFmtId="0" fontId="5" fillId="2" borderId="3" xfId="0" applyNumberFormat="1" applyFont="1" applyFill="1" applyBorder="1" applyAlignment="1" applyProtection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 wrapText="1"/>
    </xf>
    <xf numFmtId="0" fontId="0" fillId="11" borderId="3" xfId="0" applyFill="1" applyBorder="1"/>
    <xf numFmtId="4" fontId="5" fillId="11" borderId="3" xfId="0" applyNumberFormat="1" applyFont="1" applyFill="1" applyBorder="1" applyAlignment="1" applyProtection="1">
      <alignment horizontal="right" vertical="center" wrapText="1"/>
    </xf>
    <xf numFmtId="4" fontId="11" fillId="8" borderId="3" xfId="2" applyNumberFormat="1" applyFont="1" applyFill="1" applyBorder="1" applyAlignment="1">
      <alignment horizontal="right" vertical="center" wrapText="1"/>
    </xf>
    <xf numFmtId="4" fontId="19" fillId="8" borderId="3" xfId="2" applyNumberFormat="1" applyFont="1" applyFill="1" applyBorder="1" applyAlignment="1">
      <alignment horizontal="right" vertical="center" wrapText="1"/>
    </xf>
    <xf numFmtId="4" fontId="11" fillId="2" borderId="3" xfId="0" applyNumberFormat="1" applyFont="1" applyFill="1" applyBorder="1" applyAlignment="1">
      <alignment horizontal="right" vertical="center" wrapText="1"/>
    </xf>
    <xf numFmtId="0" fontId="11" fillId="2" borderId="3" xfId="0" applyFont="1" applyFill="1" applyBorder="1" applyAlignment="1">
      <alignment horizontal="right" vertical="center" wrapText="1"/>
    </xf>
    <xf numFmtId="10" fontId="11" fillId="2" borderId="3" xfId="2" applyNumberFormat="1" applyFont="1" applyFill="1" applyBorder="1" applyAlignment="1">
      <alignment horizontal="right" vertical="center" wrapText="1"/>
    </xf>
    <xf numFmtId="4" fontId="19" fillId="8" borderId="3" xfId="0" applyNumberFormat="1" applyFont="1" applyFill="1" applyBorder="1" applyAlignment="1">
      <alignment vertical="center" wrapText="1"/>
    </xf>
    <xf numFmtId="2" fontId="23" fillId="8" borderId="3" xfId="0" applyNumberFormat="1" applyFont="1" applyFill="1" applyBorder="1" applyAlignment="1">
      <alignment horizontal="right" vertical="center" wrapText="1"/>
    </xf>
    <xf numFmtId="0" fontId="20" fillId="8" borderId="3" xfId="0" applyFont="1" applyFill="1" applyBorder="1" applyAlignment="1">
      <alignment vertical="center" wrapText="1"/>
    </xf>
    <xf numFmtId="4" fontId="1" fillId="0" borderId="3" xfId="0" applyNumberFormat="1" applyFont="1" applyBorder="1"/>
    <xf numFmtId="0" fontId="1" fillId="0" borderId="3" xfId="0" applyFont="1" applyBorder="1"/>
    <xf numFmtId="0" fontId="39" fillId="8" borderId="3" xfId="0" applyFont="1" applyFill="1" applyBorder="1" applyAlignment="1">
      <alignment vertical="center" wrapText="1"/>
    </xf>
    <xf numFmtId="4" fontId="40" fillId="8" borderId="3" xfId="0" applyNumberFormat="1" applyFont="1" applyFill="1" applyBorder="1" applyAlignment="1">
      <alignment horizontal="right" vertical="center" wrapText="1"/>
    </xf>
    <xf numFmtId="4" fontId="21" fillId="6" borderId="3" xfId="2" applyNumberFormat="1" applyFont="1" applyFill="1" applyBorder="1" applyAlignment="1">
      <alignment horizontal="right" vertical="center" wrapText="1"/>
    </xf>
    <xf numFmtId="4" fontId="21" fillId="7" borderId="3" xfId="2" applyNumberFormat="1" applyFont="1" applyFill="1" applyBorder="1" applyAlignment="1">
      <alignment horizontal="right" vertical="center" wrapText="1"/>
    </xf>
    <xf numFmtId="4" fontId="23" fillId="8" borderId="3" xfId="2" applyNumberFormat="1" applyFont="1" applyFill="1" applyBorder="1" applyAlignment="1">
      <alignment horizontal="right" vertical="center" wrapText="1"/>
    </xf>
    <xf numFmtId="4" fontId="19" fillId="2" borderId="3" xfId="0" applyNumberFormat="1" applyFont="1" applyFill="1" applyBorder="1" applyAlignment="1">
      <alignment horizontal="right" vertical="center" wrapText="1"/>
    </xf>
    <xf numFmtId="4" fontId="11" fillId="6" borderId="3" xfId="2" applyNumberFormat="1" applyFont="1" applyFill="1" applyBorder="1" applyAlignment="1">
      <alignment horizontal="right" vertical="center" wrapText="1"/>
    </xf>
    <xf numFmtId="4" fontId="25" fillId="2" borderId="7" xfId="0" applyNumberFormat="1" applyFont="1" applyFill="1" applyBorder="1" applyAlignment="1">
      <alignment horizontal="right" vertical="center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21" fillId="8" borderId="3" xfId="2" applyNumberFormat="1" applyFont="1" applyFill="1" applyBorder="1" applyAlignment="1">
      <alignment horizontal="right" vertical="center" wrapText="1"/>
    </xf>
    <xf numFmtId="4" fontId="1" fillId="0" borderId="3" xfId="2" applyNumberFormat="1" applyFont="1" applyBorder="1"/>
    <xf numFmtId="0" fontId="42" fillId="0" borderId="0" xfId="0" applyFont="1" applyAlignment="1">
      <alignment horizontal="left" indent="1"/>
    </xf>
    <xf numFmtId="0" fontId="43" fillId="0" borderId="0" xfId="0" applyFont="1" applyAlignment="1">
      <alignment horizontal="left" indent="1"/>
    </xf>
    <xf numFmtId="0" fontId="44" fillId="0" borderId="0" xfId="0" applyFont="1" applyAlignment="1">
      <alignment horizontal="left" indent="1"/>
    </xf>
    <xf numFmtId="0" fontId="42" fillId="0" borderId="3" xfId="0" applyFont="1" applyBorder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2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45" fillId="8" borderId="3" xfId="0" applyFont="1" applyFill="1" applyBorder="1" applyAlignment="1">
      <alignment horizontal="center" wrapText="1"/>
    </xf>
    <xf numFmtId="0" fontId="46" fillId="8" borderId="3" xfId="0" applyFont="1" applyFill="1" applyBorder="1" applyAlignment="1">
      <alignment horizontal="center" wrapText="1"/>
    </xf>
    <xf numFmtId="0" fontId="47" fillId="8" borderId="3" xfId="0" applyFont="1" applyFill="1" applyBorder="1" applyAlignment="1">
      <alignment horizontal="center" wrapText="1"/>
    </xf>
    <xf numFmtId="4" fontId="46" fillId="8" borderId="3" xfId="0" applyNumberFormat="1" applyFont="1" applyFill="1" applyBorder="1" applyAlignment="1">
      <alignment horizontal="center" wrapText="1"/>
    </xf>
    <xf numFmtId="0" fontId="48" fillId="0" borderId="3" xfId="0" applyFont="1" applyBorder="1" applyAlignment="1">
      <alignment horizontal="center" wrapText="1"/>
    </xf>
    <xf numFmtId="4" fontId="45" fillId="8" borderId="3" xfId="0" applyNumberFormat="1" applyFont="1" applyFill="1" applyBorder="1" applyAlignment="1">
      <alignment horizontal="right" wrapText="1"/>
    </xf>
    <xf numFmtId="4" fontId="45" fillId="8" borderId="3" xfId="0" applyNumberFormat="1" applyFont="1" applyFill="1" applyBorder="1" applyAlignment="1">
      <alignment wrapText="1"/>
    </xf>
    <xf numFmtId="0" fontId="22" fillId="8" borderId="0" xfId="0" applyFont="1" applyFill="1" applyBorder="1" applyAlignment="1">
      <alignment vertical="center" wrapText="1"/>
    </xf>
    <xf numFmtId="0" fontId="23" fillId="8" borderId="0" xfId="0" applyFont="1" applyFill="1" applyBorder="1" applyAlignment="1">
      <alignment horizontal="right" vertical="center" wrapText="1"/>
    </xf>
    <xf numFmtId="4" fontId="25" fillId="2" borderId="0" xfId="0" applyNumberFormat="1" applyFont="1" applyFill="1" applyBorder="1" applyAlignment="1">
      <alignment horizontal="right" vertical="center" wrapText="1"/>
    </xf>
    <xf numFmtId="4" fontId="41" fillId="2" borderId="3" xfId="0" applyNumberFormat="1" applyFont="1" applyFill="1" applyBorder="1" applyAlignment="1">
      <alignment horizontal="right" vertical="center" wrapText="1"/>
    </xf>
    <xf numFmtId="0" fontId="49" fillId="0" borderId="3" xfId="0" applyFont="1" applyBorder="1" applyAlignment="1">
      <alignment horizontal="center"/>
    </xf>
    <xf numFmtId="4" fontId="5" fillId="11" borderId="3" xfId="0" applyNumberFormat="1" applyFont="1" applyFill="1" applyBorder="1" applyAlignment="1" applyProtection="1">
      <alignment horizontal="center" vertical="center" wrapText="1"/>
    </xf>
    <xf numFmtId="4" fontId="26" fillId="4" borderId="3" xfId="2" applyNumberFormat="1" applyFont="1" applyFill="1" applyBorder="1" applyAlignment="1">
      <alignment horizontal="right" vertical="center" wrapText="1"/>
    </xf>
    <xf numFmtId="4" fontId="21" fillId="9" borderId="3" xfId="2" applyNumberFormat="1" applyFont="1" applyFill="1" applyBorder="1" applyAlignment="1">
      <alignment horizontal="right" vertical="center" wrapText="1"/>
    </xf>
    <xf numFmtId="4" fontId="11" fillId="9" borderId="3" xfId="2" applyNumberFormat="1" applyFont="1" applyFill="1" applyBorder="1" applyAlignment="1">
      <alignment vertical="center" wrapText="1"/>
    </xf>
    <xf numFmtId="4" fontId="11" fillId="8" borderId="3" xfId="2" applyNumberFormat="1" applyFont="1" applyFill="1" applyBorder="1" applyAlignment="1">
      <alignment vertical="center" wrapText="1"/>
    </xf>
    <xf numFmtId="4" fontId="23" fillId="2" borderId="3" xfId="2" applyNumberFormat="1" applyFont="1" applyFill="1" applyBorder="1" applyAlignment="1">
      <alignment horizontal="right" vertical="center" wrapText="1"/>
    </xf>
    <xf numFmtId="4" fontId="21" fillId="4" borderId="3" xfId="2" applyNumberFormat="1" applyFont="1" applyFill="1" applyBorder="1" applyAlignment="1">
      <alignment horizontal="right" vertical="center" wrapText="1"/>
    </xf>
    <xf numFmtId="4" fontId="11" fillId="9" borderId="3" xfId="2" applyNumberFormat="1" applyFont="1" applyFill="1" applyBorder="1" applyAlignment="1">
      <alignment horizontal="right" vertical="center" wrapText="1"/>
    </xf>
    <xf numFmtId="4" fontId="34" fillId="8" borderId="3" xfId="0" applyNumberFormat="1" applyFont="1" applyFill="1" applyBorder="1" applyAlignment="1">
      <alignment horizontal="right" vertical="center" wrapText="1"/>
    </xf>
    <xf numFmtId="4" fontId="1" fillId="9" borderId="3" xfId="0" applyNumberFormat="1" applyFont="1" applyFill="1" applyBorder="1"/>
    <xf numFmtId="4" fontId="0" fillId="0" borderId="3" xfId="0" applyNumberFormat="1" applyBorder="1"/>
    <xf numFmtId="4" fontId="21" fillId="10" borderId="3" xfId="2" applyNumberFormat="1" applyFont="1" applyFill="1" applyBorder="1" applyAlignment="1">
      <alignment horizontal="right" vertical="center" wrapText="1"/>
    </xf>
    <xf numFmtId="0" fontId="42" fillId="0" borderId="0" xfId="0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17" fillId="5" borderId="0" xfId="0" applyNumberFormat="1" applyFont="1" applyFill="1" applyBorder="1" applyAlignment="1" applyProtection="1">
      <alignment horizontal="left" vertical="center" wrapText="1"/>
    </xf>
    <xf numFmtId="0" fontId="18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/>
    </xf>
    <xf numFmtId="0" fontId="4" fillId="7" borderId="0" xfId="0" applyNumberFormat="1" applyFont="1" applyFill="1" applyBorder="1" applyAlignment="1" applyProtection="1">
      <alignment horizontal="center" vertical="center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35" fillId="2" borderId="1" xfId="3" applyNumberFormat="1" applyFont="1" applyFill="1" applyBorder="1" applyAlignment="1" applyProtection="1">
      <alignment horizontal="center" vertical="center" wrapText="1"/>
    </xf>
    <xf numFmtId="0" fontId="35" fillId="2" borderId="4" xfId="3" applyNumberFormat="1" applyFont="1" applyFill="1" applyBorder="1" applyAlignment="1" applyProtection="1">
      <alignment horizontal="center" vertical="center" wrapText="1"/>
    </xf>
    <xf numFmtId="9" fontId="29" fillId="2" borderId="7" xfId="3" applyNumberFormat="1" applyFont="1" applyFill="1" applyBorder="1" applyAlignment="1" applyProtection="1">
      <alignment horizontal="center" vertical="center" wrapText="1"/>
    </xf>
    <xf numFmtId="9" fontId="29" fillId="2" borderId="8" xfId="3" applyNumberFormat="1" applyFont="1" applyFill="1" applyBorder="1" applyAlignment="1" applyProtection="1">
      <alignment horizontal="center" vertical="center" wrapText="1"/>
    </xf>
    <xf numFmtId="9" fontId="29" fillId="2" borderId="9" xfId="3" applyNumberFormat="1" applyFont="1" applyFill="1" applyBorder="1" applyAlignment="1" applyProtection="1">
      <alignment horizontal="center" vertical="center" wrapText="1"/>
    </xf>
    <xf numFmtId="0" fontId="13" fillId="2" borderId="0" xfId="0" applyFont="1" applyFill="1" applyAlignment="1">
      <alignment horizontal="center"/>
    </xf>
    <xf numFmtId="0" fontId="29" fillId="2" borderId="1" xfId="3" applyNumberFormat="1" applyFont="1" applyFill="1" applyBorder="1" applyAlignment="1" applyProtection="1">
      <alignment horizontal="center" vertical="center" wrapText="1"/>
    </xf>
    <xf numFmtId="0" fontId="29" fillId="2" borderId="4" xfId="3" applyNumberFormat="1" applyFont="1" applyFill="1" applyBorder="1" applyAlignment="1" applyProtection="1">
      <alignment horizontal="center" vertical="center" wrapText="1"/>
    </xf>
    <xf numFmtId="0" fontId="29" fillId="2" borderId="7" xfId="3" applyNumberFormat="1" applyFont="1" applyFill="1" applyBorder="1" applyAlignment="1" applyProtection="1">
      <alignment horizontal="center" vertical="center" wrapText="1"/>
    </xf>
    <xf numFmtId="0" fontId="29" fillId="2" borderId="9" xfId="3" applyNumberFormat="1" applyFont="1" applyFill="1" applyBorder="1" applyAlignment="1" applyProtection="1">
      <alignment horizontal="center" vertical="center" wrapText="1"/>
    </xf>
    <xf numFmtId="0" fontId="29" fillId="2" borderId="10" xfId="3" applyNumberFormat="1" applyFont="1" applyFill="1" applyBorder="1" applyAlignment="1" applyProtection="1">
      <alignment horizontal="center" vertical="center" wrapText="1"/>
    </xf>
    <xf numFmtId="0" fontId="29" fillId="2" borderId="6" xfId="3" applyNumberFormat="1" applyFont="1" applyFill="1" applyBorder="1" applyAlignment="1" applyProtection="1">
      <alignment horizontal="center" vertical="center" wrapText="1"/>
    </xf>
    <xf numFmtId="0" fontId="29" fillId="2" borderId="11" xfId="3" applyNumberFormat="1" applyFont="1" applyFill="1" applyBorder="1" applyAlignment="1" applyProtection="1">
      <alignment horizontal="center" vertical="center" wrapText="1"/>
    </xf>
    <xf numFmtId="0" fontId="29" fillId="2" borderId="12" xfId="3" applyNumberFormat="1" applyFont="1" applyFill="1" applyBorder="1" applyAlignment="1" applyProtection="1">
      <alignment horizontal="center" vertical="center" wrapText="1"/>
    </xf>
    <xf numFmtId="0" fontId="29" fillId="2" borderId="5" xfId="3" applyNumberFormat="1" applyFont="1" applyFill="1" applyBorder="1" applyAlignment="1" applyProtection="1">
      <alignment horizontal="center" vertical="center" wrapText="1"/>
    </xf>
    <xf numFmtId="0" fontId="29" fillId="2" borderId="13" xfId="3" applyNumberFormat="1" applyFont="1" applyFill="1" applyBorder="1" applyAlignment="1" applyProtection="1">
      <alignment horizontal="center" vertical="center" wrapText="1"/>
    </xf>
    <xf numFmtId="0" fontId="14" fillId="2" borderId="1" xfId="3" applyNumberFormat="1" applyFont="1" applyFill="1" applyBorder="1" applyAlignment="1" applyProtection="1">
      <alignment horizontal="center" vertical="center" wrapText="1"/>
    </xf>
    <xf numFmtId="0" fontId="14" fillId="2" borderId="2" xfId="3" applyNumberFormat="1" applyFont="1" applyFill="1" applyBorder="1" applyAlignment="1" applyProtection="1">
      <alignment horizontal="center" vertical="center" wrapText="1"/>
    </xf>
    <xf numFmtId="0" fontId="14" fillId="2" borderId="4" xfId="3" applyNumberFormat="1" applyFont="1" applyFill="1" applyBorder="1" applyAlignment="1" applyProtection="1">
      <alignment horizontal="center" vertical="center" wrapText="1"/>
    </xf>
  </cellXfs>
  <cellStyles count="4">
    <cellStyle name="Normalno" xfId="0" builtinId="0"/>
    <cellStyle name="Normalno 2" xfId="3" xr:uid="{982F8F23-399C-40E0-8828-87DE996E76BD}"/>
    <cellStyle name="Obično_List4" xfId="1" xr:uid="{00000000-0005-0000-0000-000001000000}"/>
    <cellStyle name="Postota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37"/>
  <sheetViews>
    <sheetView topLeftCell="A4" zoomScaleNormal="100" workbookViewId="0">
      <selection activeCell="C6" sqref="C6:M6"/>
    </sheetView>
  </sheetViews>
  <sheetFormatPr defaultRowHeight="14.4" x14ac:dyDescent="0.3"/>
  <cols>
    <col min="3" max="3" width="8.88671875" customWidth="1"/>
    <col min="4" max="4" width="18.88671875" customWidth="1"/>
    <col min="5" max="7" width="26.109375" customWidth="1"/>
    <col min="8" max="11" width="25.33203125" customWidth="1"/>
    <col min="12" max="13" width="15.6640625" customWidth="1"/>
    <col min="14" max="14" width="25.33203125" customWidth="1"/>
  </cols>
  <sheetData>
    <row r="1" spans="2:14" x14ac:dyDescent="0.3">
      <c r="B1" s="172"/>
      <c r="C1" s="172"/>
      <c r="D1" s="172"/>
      <c r="E1" s="172"/>
      <c r="F1" s="172"/>
      <c r="G1" s="172"/>
      <c r="H1" s="172"/>
      <c r="I1" s="172"/>
      <c r="J1" s="172"/>
    </row>
    <row r="2" spans="2:14" ht="70.8" customHeight="1" x14ac:dyDescent="0.3">
      <c r="C2" s="176" t="s">
        <v>204</v>
      </c>
      <c r="D2" s="176"/>
      <c r="E2" s="176"/>
      <c r="F2" s="176"/>
      <c r="G2" s="176"/>
      <c r="H2" s="176"/>
      <c r="I2" s="176"/>
      <c r="J2" s="176"/>
      <c r="K2" s="176"/>
      <c r="L2" s="33"/>
      <c r="M2" s="33"/>
      <c r="N2" s="22"/>
    </row>
    <row r="3" spans="2:14" ht="18" customHeight="1" x14ac:dyDescent="0.3"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"/>
    </row>
    <row r="4" spans="2:14" ht="15.75" customHeight="1" x14ac:dyDescent="0.3">
      <c r="C4" s="175" t="s">
        <v>4</v>
      </c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1"/>
    </row>
    <row r="5" spans="2:14" ht="17.399999999999999" x14ac:dyDescent="0.3"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2"/>
    </row>
    <row r="6" spans="2:14" ht="18" customHeight="1" x14ac:dyDescent="0.3">
      <c r="C6" s="175" t="s">
        <v>208</v>
      </c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20"/>
    </row>
    <row r="7" spans="2:14" ht="18" customHeight="1" x14ac:dyDescent="0.3"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20"/>
    </row>
    <row r="8" spans="2:14" x14ac:dyDescent="0.3"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</row>
    <row r="10" spans="2:14" x14ac:dyDescent="0.3">
      <c r="D10" s="139" t="s">
        <v>190</v>
      </c>
      <c r="E10" s="140"/>
      <c r="F10" s="140"/>
      <c r="G10" s="140"/>
    </row>
    <row r="11" spans="2:14" x14ac:dyDescent="0.3">
      <c r="D11" s="141"/>
      <c r="E11" s="141"/>
      <c r="F11" s="140"/>
      <c r="G11" s="141"/>
    </row>
    <row r="12" spans="2:14" ht="24.6" customHeight="1" x14ac:dyDescent="0.3">
      <c r="D12" s="142" t="s">
        <v>191</v>
      </c>
      <c r="E12" s="142" t="s">
        <v>207</v>
      </c>
      <c r="F12" s="142" t="s">
        <v>206</v>
      </c>
      <c r="G12" s="142" t="s">
        <v>205</v>
      </c>
    </row>
    <row r="13" spans="2:14" x14ac:dyDescent="0.3">
      <c r="D13" s="142">
        <v>1</v>
      </c>
      <c r="E13" s="142">
        <v>2</v>
      </c>
      <c r="F13" s="142">
        <v>3</v>
      </c>
      <c r="G13" s="142">
        <v>4</v>
      </c>
    </row>
    <row r="14" spans="2:14" ht="24.6" customHeight="1" x14ac:dyDescent="0.3">
      <c r="D14" s="146" t="s">
        <v>47</v>
      </c>
      <c r="E14" s="151">
        <v>1925180.35</v>
      </c>
      <c r="F14" s="152">
        <v>2355245</v>
      </c>
      <c r="G14" s="151">
        <v>2325294.65</v>
      </c>
    </row>
    <row r="15" spans="2:14" ht="29.4" customHeight="1" x14ac:dyDescent="0.3">
      <c r="D15" s="146" t="s">
        <v>67</v>
      </c>
      <c r="E15" s="151">
        <v>82.51</v>
      </c>
      <c r="F15" s="152">
        <v>300</v>
      </c>
      <c r="G15" s="151">
        <v>258.81</v>
      </c>
    </row>
    <row r="16" spans="2:14" ht="24.6" customHeight="1" x14ac:dyDescent="0.3">
      <c r="D16" s="148" t="s">
        <v>192</v>
      </c>
      <c r="E16" s="151">
        <f>SUM(E14:E15)</f>
        <v>1925262.86</v>
      </c>
      <c r="F16" s="152">
        <f>SUM(F14:F15)</f>
        <v>2355545</v>
      </c>
      <c r="G16" s="151">
        <f>SUM(G14:G15)</f>
        <v>2325553.46</v>
      </c>
    </row>
    <row r="17" spans="4:7" ht="24.6" customHeight="1" x14ac:dyDescent="0.3">
      <c r="D17" s="147" t="s">
        <v>128</v>
      </c>
      <c r="E17" s="151">
        <v>1882444.22</v>
      </c>
      <c r="F17" s="152">
        <v>2297199</v>
      </c>
      <c r="G17" s="151">
        <v>2283117.81</v>
      </c>
    </row>
    <row r="18" spans="4:7" ht="24.6" customHeight="1" x14ac:dyDescent="0.3">
      <c r="D18" s="147" t="s">
        <v>117</v>
      </c>
      <c r="E18" s="151">
        <v>41956.91</v>
      </c>
      <c r="F18" s="152">
        <v>58346</v>
      </c>
      <c r="G18" s="151">
        <v>51127.040000000001</v>
      </c>
    </row>
    <row r="19" spans="4:7" ht="24.6" customHeight="1" x14ac:dyDescent="0.3">
      <c r="D19" s="148" t="s">
        <v>193</v>
      </c>
      <c r="E19" s="151">
        <f>SUM(E17:E18)</f>
        <v>1924401.13</v>
      </c>
      <c r="F19" s="152">
        <f>SUM(F17:F18)</f>
        <v>2355545</v>
      </c>
      <c r="G19" s="152">
        <f>SUM(G17:G18)</f>
        <v>2334244.85</v>
      </c>
    </row>
    <row r="20" spans="4:7" ht="24.6" customHeight="1" x14ac:dyDescent="0.3">
      <c r="D20" s="146" t="s">
        <v>194</v>
      </c>
      <c r="E20" s="151">
        <f>SUM(E16-E19)</f>
        <v>861.7300000002142</v>
      </c>
      <c r="F20" s="151">
        <v>0</v>
      </c>
      <c r="G20" s="151">
        <f>SUM(G16-G19)</f>
        <v>-8691.3900000001304</v>
      </c>
    </row>
    <row r="21" spans="4:7" x14ac:dyDescent="0.3">
      <c r="D21" s="143"/>
      <c r="E21" s="140"/>
      <c r="F21" s="140"/>
      <c r="G21" s="141"/>
    </row>
    <row r="22" spans="4:7" x14ac:dyDescent="0.3">
      <c r="D22" s="143"/>
      <c r="E22" s="140"/>
      <c r="F22" s="140"/>
      <c r="G22" s="141"/>
    </row>
    <row r="23" spans="4:7" ht="21.6" x14ac:dyDescent="0.3">
      <c r="D23" s="144" t="s">
        <v>195</v>
      </c>
      <c r="E23" s="140"/>
      <c r="F23" s="140"/>
      <c r="G23" s="140"/>
    </row>
    <row r="24" spans="4:7" x14ac:dyDescent="0.3">
      <c r="D24" s="143"/>
      <c r="E24" s="140"/>
      <c r="F24" s="140"/>
      <c r="G24" s="140"/>
    </row>
    <row r="25" spans="4:7" ht="27.6" customHeight="1" x14ac:dyDescent="0.3">
      <c r="D25" s="142" t="s">
        <v>196</v>
      </c>
      <c r="E25" s="142" t="s">
        <v>207</v>
      </c>
      <c r="F25" s="142" t="s">
        <v>206</v>
      </c>
      <c r="G25" s="142" t="s">
        <v>205</v>
      </c>
    </row>
    <row r="26" spans="4:7" x14ac:dyDescent="0.3">
      <c r="D26" s="142">
        <v>1</v>
      </c>
      <c r="E26" s="142">
        <v>2</v>
      </c>
      <c r="F26" s="142">
        <v>3</v>
      </c>
      <c r="G26" s="142">
        <v>4</v>
      </c>
    </row>
    <row r="27" spans="4:7" ht="27.6" customHeight="1" x14ac:dyDescent="0.3">
      <c r="D27" s="147" t="s">
        <v>197</v>
      </c>
      <c r="E27" s="151">
        <v>0</v>
      </c>
      <c r="F27" s="151">
        <v>0</v>
      </c>
      <c r="G27" s="151">
        <v>0</v>
      </c>
    </row>
    <row r="28" spans="4:7" ht="27.6" customHeight="1" x14ac:dyDescent="0.3">
      <c r="D28" s="147" t="s">
        <v>198</v>
      </c>
      <c r="E28" s="151">
        <v>0</v>
      </c>
      <c r="F28" s="151">
        <v>0</v>
      </c>
      <c r="G28" s="151">
        <v>0</v>
      </c>
    </row>
    <row r="29" spans="4:7" ht="27.6" customHeight="1" x14ac:dyDescent="0.3">
      <c r="D29" s="147" t="s">
        <v>199</v>
      </c>
      <c r="E29" s="151">
        <f>SUM(E20)</f>
        <v>861.7300000002142</v>
      </c>
      <c r="F29" s="151">
        <v>0</v>
      </c>
      <c r="G29" s="151">
        <f>SUM(G20)</f>
        <v>-8691.3900000001304</v>
      </c>
    </row>
    <row r="30" spans="4:7" x14ac:dyDescent="0.3">
      <c r="D30" s="143"/>
      <c r="E30" s="140"/>
      <c r="F30" s="140"/>
      <c r="G30" s="140"/>
    </row>
    <row r="31" spans="4:7" x14ac:dyDescent="0.3">
      <c r="D31" s="145"/>
      <c r="E31" s="141"/>
      <c r="F31" s="140"/>
      <c r="G31" s="141"/>
    </row>
    <row r="32" spans="4:7" x14ac:dyDescent="0.3">
      <c r="D32" s="170" t="s">
        <v>200</v>
      </c>
      <c r="E32" s="170"/>
      <c r="F32" s="170"/>
      <c r="G32" s="170"/>
    </row>
    <row r="33" spans="4:7" x14ac:dyDescent="0.3">
      <c r="D33" s="145"/>
      <c r="E33" s="141"/>
      <c r="F33" s="140"/>
      <c r="G33" s="141"/>
    </row>
    <row r="34" spans="4:7" x14ac:dyDescent="0.3">
      <c r="D34" s="142" t="s">
        <v>196</v>
      </c>
      <c r="E34" s="142" t="s">
        <v>207</v>
      </c>
      <c r="F34" s="142" t="s">
        <v>206</v>
      </c>
      <c r="G34" s="142" t="s">
        <v>201</v>
      </c>
    </row>
    <row r="35" spans="4:7" ht="18.600000000000001" customHeight="1" x14ac:dyDescent="0.3">
      <c r="D35" s="142">
        <v>1</v>
      </c>
      <c r="E35" s="142">
        <v>2</v>
      </c>
      <c r="F35" s="142">
        <v>3</v>
      </c>
      <c r="G35" s="142">
        <v>4</v>
      </c>
    </row>
    <row r="36" spans="4:7" ht="27.6" customHeight="1" x14ac:dyDescent="0.3">
      <c r="D36" s="149" t="s">
        <v>202</v>
      </c>
      <c r="E36" s="152">
        <v>919.26</v>
      </c>
      <c r="F36" s="152">
        <v>1750</v>
      </c>
      <c r="G36" s="152">
        <v>1733.36</v>
      </c>
    </row>
    <row r="37" spans="4:7" ht="40.200000000000003" customHeight="1" x14ac:dyDescent="0.3">
      <c r="D37" s="150" t="s">
        <v>203</v>
      </c>
      <c r="E37" s="152">
        <v>917.82</v>
      </c>
      <c r="F37" s="152">
        <v>1750</v>
      </c>
      <c r="G37" s="152">
        <v>1733.36</v>
      </c>
    </row>
  </sheetData>
  <mergeCells count="9">
    <mergeCell ref="D32:G32"/>
    <mergeCell ref="C8:M8"/>
    <mergeCell ref="B1:J1"/>
    <mergeCell ref="C3:M3"/>
    <mergeCell ref="C5:M5"/>
    <mergeCell ref="C7:M7"/>
    <mergeCell ref="C6:M6"/>
    <mergeCell ref="C4:M4"/>
    <mergeCell ref="C2:K2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8"/>
  <sheetViews>
    <sheetView topLeftCell="B28" zoomScale="90" zoomScaleNormal="90" workbookViewId="0">
      <selection activeCell="B8" sqref="B8"/>
    </sheetView>
  </sheetViews>
  <sheetFormatPr defaultRowHeight="14.4" x14ac:dyDescent="0.3"/>
  <cols>
    <col min="2" max="2" width="36.44140625" customWidth="1"/>
    <col min="3" max="4" width="20.44140625" customWidth="1"/>
    <col min="5" max="5" width="20.44140625" hidden="1" customWidth="1"/>
    <col min="6" max="6" width="20.44140625" customWidth="1"/>
    <col min="7" max="7" width="12.77734375" customWidth="1"/>
    <col min="8" max="8" width="12.21875" customWidth="1"/>
    <col min="9" max="10" width="25.33203125" customWidth="1"/>
    <col min="11" max="12" width="15.6640625" customWidth="1"/>
  </cols>
  <sheetData>
    <row r="1" spans="1:12" ht="17.399999999999999" x14ac:dyDescent="0.3"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ht="15.75" customHeight="1" x14ac:dyDescent="0.3">
      <c r="A2" s="177" t="s">
        <v>4</v>
      </c>
      <c r="B2" s="177"/>
      <c r="C2" s="177"/>
      <c r="D2" s="177"/>
      <c r="E2" s="177"/>
      <c r="F2" s="177"/>
      <c r="G2" s="35"/>
      <c r="H2" s="35"/>
      <c r="I2" s="35"/>
      <c r="J2" s="35"/>
      <c r="K2" s="35"/>
      <c r="L2" s="35"/>
    </row>
    <row r="3" spans="1:12" ht="17.399999999999999" customHeight="1" x14ac:dyDescent="0.3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customHeight="1" x14ac:dyDescent="0.3">
      <c r="A4" s="178" t="s">
        <v>34</v>
      </c>
      <c r="B4" s="178"/>
      <c r="C4" s="178"/>
      <c r="D4" s="178"/>
      <c r="E4" s="178"/>
      <c r="F4" s="178"/>
      <c r="G4" s="35"/>
      <c r="H4" s="35"/>
      <c r="I4" s="35"/>
      <c r="J4" s="35"/>
      <c r="K4" s="35"/>
      <c r="L4" s="35"/>
    </row>
    <row r="5" spans="1:12" ht="17.399999999999999" customHeight="1" x14ac:dyDescent="0.3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ht="15.75" customHeight="1" x14ac:dyDescent="0.3">
      <c r="A6" s="178" t="s">
        <v>19</v>
      </c>
      <c r="B6" s="178"/>
      <c r="C6" s="178"/>
      <c r="D6" s="178"/>
      <c r="E6" s="178"/>
      <c r="F6" s="178"/>
      <c r="G6" s="35"/>
      <c r="H6" s="35"/>
      <c r="I6" s="35"/>
      <c r="J6" s="35"/>
      <c r="K6" s="35"/>
      <c r="L6" s="35"/>
    </row>
    <row r="7" spans="1:12" ht="17.399999999999999" customHeight="1" x14ac:dyDescent="0.3"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2" ht="45" customHeight="1" x14ac:dyDescent="0.3">
      <c r="B8" s="157" t="s">
        <v>42</v>
      </c>
      <c r="C8" s="25" t="s">
        <v>40</v>
      </c>
      <c r="D8" s="25" t="s">
        <v>43</v>
      </c>
      <c r="E8" s="25" t="s">
        <v>44</v>
      </c>
      <c r="F8" s="25" t="s">
        <v>45</v>
      </c>
      <c r="G8" s="25" t="s">
        <v>16</v>
      </c>
      <c r="H8" s="25" t="s">
        <v>32</v>
      </c>
    </row>
    <row r="9" spans="1:12" x14ac:dyDescent="0.3">
      <c r="B9" s="38"/>
      <c r="C9" s="25">
        <v>2</v>
      </c>
      <c r="D9" s="25">
        <v>3</v>
      </c>
      <c r="E9" s="25">
        <v>4</v>
      </c>
      <c r="F9" s="25">
        <v>5</v>
      </c>
      <c r="G9" s="25" t="s">
        <v>72</v>
      </c>
      <c r="H9" s="25" t="s">
        <v>46</v>
      </c>
    </row>
    <row r="10" spans="1:12" x14ac:dyDescent="0.3">
      <c r="B10" s="39" t="s">
        <v>47</v>
      </c>
      <c r="C10" s="40">
        <f>SUM(C11+C15+C20+C21+C27)</f>
        <v>1925180.3499999999</v>
      </c>
      <c r="D10" s="40">
        <f>SUM(D11+D15+D18+D21+D27)</f>
        <v>2353495</v>
      </c>
      <c r="E10" s="40"/>
      <c r="F10" s="40">
        <f>SUM(F11+F15+F18+F21+F27)</f>
        <v>2325294.6500000004</v>
      </c>
      <c r="G10" s="41">
        <f>F10/C10</f>
        <v>1.2078321129758054</v>
      </c>
      <c r="H10" s="130">
        <f>F10/D10*100</f>
        <v>98.801767159054947</v>
      </c>
    </row>
    <row r="11" spans="1:12" ht="27.6" x14ac:dyDescent="0.3">
      <c r="B11" s="42" t="s">
        <v>48</v>
      </c>
      <c r="C11" s="43">
        <f>SUM(C12)</f>
        <v>1488921.6000000001</v>
      </c>
      <c r="D11" s="43">
        <v>1823018</v>
      </c>
      <c r="E11" s="43"/>
      <c r="F11" s="43">
        <f>SUM(F12)</f>
        <v>1805288.83</v>
      </c>
      <c r="G11" s="44">
        <f>F11/C11</f>
        <v>1.2124807847505201</v>
      </c>
      <c r="H11" s="131">
        <f>F11/D11*100</f>
        <v>99.027482449432753</v>
      </c>
    </row>
    <row r="12" spans="1:12" ht="27.6" x14ac:dyDescent="0.3">
      <c r="B12" s="45" t="s">
        <v>49</v>
      </c>
      <c r="C12" s="46">
        <f>SUM(C13:C14)</f>
        <v>1488921.6000000001</v>
      </c>
      <c r="D12" s="46"/>
      <c r="E12" s="46"/>
      <c r="F12" s="46">
        <f>SUM(F13:F14)</f>
        <v>1805288.83</v>
      </c>
      <c r="G12" s="48">
        <f>F12/C12</f>
        <v>1.2124807847505201</v>
      </c>
      <c r="H12" s="132"/>
    </row>
    <row r="13" spans="1:12" ht="27.6" x14ac:dyDescent="0.3">
      <c r="B13" s="45" t="s">
        <v>50</v>
      </c>
      <c r="C13" s="46">
        <v>1466669.82</v>
      </c>
      <c r="D13" s="46"/>
      <c r="E13" s="46"/>
      <c r="F13" s="46">
        <v>1784576.87</v>
      </c>
      <c r="G13" s="48">
        <f>F13/C13</f>
        <v>1.216754340796349</v>
      </c>
      <c r="H13" s="132"/>
    </row>
    <row r="14" spans="1:12" ht="27.6" x14ac:dyDescent="0.3">
      <c r="B14" s="45" t="s">
        <v>51</v>
      </c>
      <c r="C14" s="46">
        <v>22251.78</v>
      </c>
      <c r="D14" s="46"/>
      <c r="E14" s="46"/>
      <c r="F14" s="46">
        <v>20711.96</v>
      </c>
      <c r="G14" s="48">
        <f t="shared" ref="G14" si="0">F14/C14</f>
        <v>0.93080014273015466</v>
      </c>
      <c r="H14" s="132"/>
    </row>
    <row r="15" spans="1:12" x14ac:dyDescent="0.3">
      <c r="B15" s="49" t="s">
        <v>52</v>
      </c>
      <c r="C15" s="43">
        <f>SUM(C16)</f>
        <v>0.14000000000000001</v>
      </c>
      <c r="D15" s="43">
        <v>1</v>
      </c>
      <c r="E15" s="43"/>
      <c r="F15" s="43">
        <f>SUM(F16)</f>
        <v>0.01</v>
      </c>
      <c r="G15" s="44">
        <f t="shared" ref="G15:G34" si="1">F15/C15</f>
        <v>7.1428571428571425E-2</v>
      </c>
      <c r="H15" s="131">
        <f>F15/D15*100</f>
        <v>1</v>
      </c>
    </row>
    <row r="16" spans="1:12" x14ac:dyDescent="0.3">
      <c r="B16" s="45" t="s">
        <v>53</v>
      </c>
      <c r="C16" s="46">
        <f>SUM(C17)</f>
        <v>0.14000000000000001</v>
      </c>
      <c r="D16" s="46"/>
      <c r="E16" s="46"/>
      <c r="F16" s="46">
        <f>SUM(F17)</f>
        <v>0.01</v>
      </c>
      <c r="G16" s="48">
        <f t="shared" si="1"/>
        <v>7.1428571428571425E-2</v>
      </c>
      <c r="H16" s="132"/>
    </row>
    <row r="17" spans="2:8" ht="27.6" x14ac:dyDescent="0.3">
      <c r="B17" s="45" t="s">
        <v>54</v>
      </c>
      <c r="C17" s="46">
        <v>0.14000000000000001</v>
      </c>
      <c r="D17" s="46"/>
      <c r="E17" s="46"/>
      <c r="F17" s="46">
        <v>0.01</v>
      </c>
      <c r="G17" s="48">
        <f t="shared" si="1"/>
        <v>7.1428571428571425E-2</v>
      </c>
      <c r="H17" s="132"/>
    </row>
    <row r="18" spans="2:8" ht="41.4" x14ac:dyDescent="0.3">
      <c r="B18" s="49" t="s">
        <v>55</v>
      </c>
      <c r="C18" s="43">
        <f>SUM(C19)</f>
        <v>45062.38</v>
      </c>
      <c r="D18" s="43">
        <v>47700</v>
      </c>
      <c r="E18" s="43"/>
      <c r="F18" s="43">
        <f>SUM(F19)</f>
        <v>42540.480000000003</v>
      </c>
      <c r="G18" s="44">
        <f t="shared" si="1"/>
        <v>0.94403535720927312</v>
      </c>
      <c r="H18" s="131">
        <f>F18/D18*100</f>
        <v>89.183396226415098</v>
      </c>
    </row>
    <row r="19" spans="2:8" x14ac:dyDescent="0.3">
      <c r="B19" s="45" t="s">
        <v>56</v>
      </c>
      <c r="C19" s="46">
        <f>SUM(C20)</f>
        <v>45062.38</v>
      </c>
      <c r="D19" s="46"/>
      <c r="E19" s="46"/>
      <c r="F19" s="46">
        <f>SUM(F20)</f>
        <v>42540.480000000003</v>
      </c>
      <c r="G19" s="48">
        <f t="shared" si="1"/>
        <v>0.94403535720927312</v>
      </c>
      <c r="H19" s="46">
        <v>0</v>
      </c>
    </row>
    <row r="20" spans="2:8" x14ac:dyDescent="0.3">
      <c r="B20" s="45" t="s">
        <v>57</v>
      </c>
      <c r="C20" s="46">
        <v>45062.38</v>
      </c>
      <c r="D20" s="46"/>
      <c r="E20" s="46"/>
      <c r="F20" s="46">
        <v>42540.480000000003</v>
      </c>
      <c r="G20" s="48">
        <f t="shared" si="1"/>
        <v>0.94403535720927312</v>
      </c>
      <c r="H20" s="46">
        <v>0</v>
      </c>
    </row>
    <row r="21" spans="2:8" ht="43.8" customHeight="1" x14ac:dyDescent="0.3">
      <c r="B21" s="49" t="s">
        <v>58</v>
      </c>
      <c r="C21" s="43">
        <f>SUM(C22+C24)</f>
        <v>7273.67</v>
      </c>
      <c r="D21" s="43">
        <v>21699</v>
      </c>
      <c r="E21" s="43"/>
      <c r="F21" s="43">
        <f>SUM(F22+F24)</f>
        <v>22198.84</v>
      </c>
      <c r="G21" s="44">
        <f t="shared" si="1"/>
        <v>3.0519448916434206</v>
      </c>
      <c r="H21" s="43">
        <f>F21/D21*100</f>
        <v>102.30351629107332</v>
      </c>
    </row>
    <row r="22" spans="2:8" ht="41.4" x14ac:dyDescent="0.3">
      <c r="B22" s="45" t="s">
        <v>59</v>
      </c>
      <c r="C22" s="46">
        <f>SUM(C23)</f>
        <v>705.02</v>
      </c>
      <c r="D22" s="46"/>
      <c r="E22" s="46"/>
      <c r="F22" s="46">
        <f>SUM(F23)</f>
        <v>11128.99</v>
      </c>
      <c r="G22" s="48">
        <f t="shared" si="1"/>
        <v>15.785353606989872</v>
      </c>
      <c r="H22" s="46">
        <v>0</v>
      </c>
    </row>
    <row r="23" spans="2:8" x14ac:dyDescent="0.3">
      <c r="B23" s="45" t="s">
        <v>60</v>
      </c>
      <c r="C23" s="46">
        <v>705.02</v>
      </c>
      <c r="D23" s="46"/>
      <c r="E23" s="46"/>
      <c r="F23" s="46">
        <v>11128.99</v>
      </c>
      <c r="G23" s="48" t="e">
        <f>F23/G25</f>
        <v>#DIV/0!</v>
      </c>
      <c r="H23" s="46">
        <v>0</v>
      </c>
    </row>
    <row r="24" spans="2:8" ht="41.4" x14ac:dyDescent="0.3">
      <c r="B24" s="45" t="s">
        <v>61</v>
      </c>
      <c r="C24" s="46">
        <f>SUM(C25:C26)</f>
        <v>6568.65</v>
      </c>
      <c r="D24" s="46"/>
      <c r="E24" s="46"/>
      <c r="F24" s="46">
        <f>SUM(F25:F26)</f>
        <v>11069.85</v>
      </c>
      <c r="G24" s="48" t="e">
        <f>F24/K26</f>
        <v>#DIV/0!</v>
      </c>
      <c r="H24" s="46">
        <v>0</v>
      </c>
    </row>
    <row r="25" spans="2:8" x14ac:dyDescent="0.3">
      <c r="B25" s="45" t="s">
        <v>182</v>
      </c>
      <c r="C25" s="46">
        <v>252.17</v>
      </c>
      <c r="D25" s="46"/>
      <c r="E25" s="46"/>
      <c r="F25" s="46">
        <v>943</v>
      </c>
      <c r="G25" s="48"/>
      <c r="H25" s="46"/>
    </row>
    <row r="26" spans="2:8" x14ac:dyDescent="0.3">
      <c r="B26" s="45" t="s">
        <v>62</v>
      </c>
      <c r="C26" s="46">
        <v>6316.48</v>
      </c>
      <c r="D26" s="46"/>
      <c r="E26" s="46"/>
      <c r="F26" s="46">
        <v>10126.85</v>
      </c>
      <c r="G26" s="48">
        <f t="shared" si="1"/>
        <v>1.6032426288059174</v>
      </c>
      <c r="H26" s="46">
        <v>88.82</v>
      </c>
    </row>
    <row r="27" spans="2:8" ht="36.75" customHeight="1" x14ac:dyDescent="0.3">
      <c r="B27" s="51" t="s">
        <v>63</v>
      </c>
      <c r="C27" s="43">
        <f>SUM(C28)</f>
        <v>383922.56</v>
      </c>
      <c r="D27" s="43">
        <v>461077</v>
      </c>
      <c r="E27" s="43"/>
      <c r="F27" s="43">
        <f>SUM(F28)</f>
        <v>455266.49</v>
      </c>
      <c r="G27" s="44">
        <f t="shared" si="1"/>
        <v>1.1858289598819094</v>
      </c>
      <c r="H27" s="131">
        <f>F27/D27*100</f>
        <v>98.739796172873511</v>
      </c>
    </row>
    <row r="28" spans="2:8" ht="26.4" x14ac:dyDescent="0.3">
      <c r="B28" s="52" t="s">
        <v>64</v>
      </c>
      <c r="C28" s="46">
        <f>SUM(C29:C30)</f>
        <v>383922.56</v>
      </c>
      <c r="D28" s="46"/>
      <c r="E28" s="46"/>
      <c r="F28" s="46">
        <f>SUM(F29:F30)</f>
        <v>455266.49</v>
      </c>
      <c r="G28" s="48">
        <f>F28/C28</f>
        <v>1.1858289598819094</v>
      </c>
      <c r="H28" s="46"/>
    </row>
    <row r="29" spans="2:8" ht="26.4" x14ac:dyDescent="0.3">
      <c r="B29" s="53" t="s">
        <v>65</v>
      </c>
      <c r="C29" s="46">
        <v>371996.82</v>
      </c>
      <c r="D29" s="46"/>
      <c r="E29" s="46"/>
      <c r="F29" s="46">
        <v>434090.99</v>
      </c>
      <c r="G29" s="48">
        <f t="shared" si="1"/>
        <v>1.1669212387353203</v>
      </c>
      <c r="H29" s="46"/>
    </row>
    <row r="30" spans="2:8" ht="39.6" x14ac:dyDescent="0.3">
      <c r="B30" s="53" t="s">
        <v>66</v>
      </c>
      <c r="C30" s="46">
        <v>11925.74</v>
      </c>
      <c r="D30" s="46"/>
      <c r="E30" s="46"/>
      <c r="F30" s="46">
        <v>21175.5</v>
      </c>
      <c r="G30" s="48">
        <f t="shared" si="1"/>
        <v>1.7756130856449999</v>
      </c>
      <c r="H30" s="46"/>
    </row>
    <row r="31" spans="2:8" x14ac:dyDescent="0.3">
      <c r="B31" s="39" t="s">
        <v>67</v>
      </c>
      <c r="C31" s="40">
        <f>SUM(C32)</f>
        <v>82.51</v>
      </c>
      <c r="D31" s="40">
        <v>300</v>
      </c>
      <c r="E31" s="40"/>
      <c r="F31" s="40">
        <f>SUM(F32)</f>
        <v>258.81</v>
      </c>
      <c r="G31" s="41">
        <f t="shared" si="1"/>
        <v>3.1367107017331231</v>
      </c>
      <c r="H31" s="40">
        <f>F31/D31*100</f>
        <v>86.27</v>
      </c>
    </row>
    <row r="32" spans="2:8" ht="27.6" x14ac:dyDescent="0.3">
      <c r="B32" s="49" t="s">
        <v>68</v>
      </c>
      <c r="C32" s="43">
        <f>SUM(C34)</f>
        <v>82.51</v>
      </c>
      <c r="D32" s="43"/>
      <c r="E32" s="43"/>
      <c r="F32" s="43">
        <f>SUM(F33)</f>
        <v>258.81</v>
      </c>
      <c r="G32" s="44">
        <f t="shared" si="1"/>
        <v>3.1367107017331231</v>
      </c>
      <c r="H32" s="43">
        <v>0</v>
      </c>
    </row>
    <row r="33" spans="2:12" ht="27.6" x14ac:dyDescent="0.3">
      <c r="B33" s="45" t="s">
        <v>69</v>
      </c>
      <c r="C33" s="46">
        <f>SUM(C34)</f>
        <v>82.51</v>
      </c>
      <c r="D33" s="46"/>
      <c r="E33" s="46"/>
      <c r="F33" s="46">
        <f>SUM(F34)</f>
        <v>258.81</v>
      </c>
      <c r="G33" s="48">
        <f t="shared" si="1"/>
        <v>3.1367107017331231</v>
      </c>
      <c r="H33" s="46">
        <v>0</v>
      </c>
    </row>
    <row r="34" spans="2:12" x14ac:dyDescent="0.3">
      <c r="B34" s="45" t="s">
        <v>70</v>
      </c>
      <c r="C34" s="46">
        <v>82.51</v>
      </c>
      <c r="D34" s="46"/>
      <c r="E34" s="46"/>
      <c r="F34" s="46">
        <v>258.81</v>
      </c>
      <c r="G34" s="48">
        <f t="shared" si="1"/>
        <v>3.1367107017331231</v>
      </c>
      <c r="H34" s="133"/>
    </row>
    <row r="35" spans="2:12" x14ac:dyDescent="0.3">
      <c r="B35" s="39" t="s">
        <v>188</v>
      </c>
      <c r="C35" s="40">
        <f>SUM(C36)</f>
        <v>861.73</v>
      </c>
      <c r="D35" s="40">
        <v>1750</v>
      </c>
      <c r="E35" s="40"/>
      <c r="F35" s="40">
        <v>1733.36</v>
      </c>
      <c r="G35" s="41">
        <f>F35/C35</f>
        <v>2.0114885172849961</v>
      </c>
      <c r="H35" s="134">
        <f>F35/D35*100</f>
        <v>99.04914285714284</v>
      </c>
    </row>
    <row r="36" spans="2:12" x14ac:dyDescent="0.3">
      <c r="B36" s="45" t="s">
        <v>189</v>
      </c>
      <c r="C36" s="47">
        <v>861.73</v>
      </c>
      <c r="D36" s="47"/>
      <c r="E36" s="47"/>
      <c r="F36" s="47"/>
      <c r="G36" s="47"/>
      <c r="H36" s="135"/>
    </row>
    <row r="37" spans="2:12" ht="15.6" x14ac:dyDescent="0.3">
      <c r="B37" s="128" t="s">
        <v>31</v>
      </c>
      <c r="C37" s="129">
        <v>1926124.59</v>
      </c>
      <c r="D37" s="129">
        <f>SUM(D10+D31+D35)</f>
        <v>2355545</v>
      </c>
      <c r="E37" s="129"/>
      <c r="F37" s="129">
        <f>SUM(F10+F31+F35)</f>
        <v>2327286.8200000003</v>
      </c>
      <c r="G37" s="129">
        <f>F37/C37*100</f>
        <v>120.82742892556084</v>
      </c>
      <c r="H37" s="156">
        <f>F37/D37*100</f>
        <v>98.800354907250778</v>
      </c>
    </row>
    <row r="38" spans="2:12" ht="34.200000000000003" customHeight="1" x14ac:dyDescent="0.3">
      <c r="B38" s="153"/>
      <c r="C38" s="154"/>
      <c r="D38" s="154"/>
      <c r="E38" s="154"/>
      <c r="F38" s="154"/>
      <c r="G38" s="154"/>
      <c r="H38" s="155"/>
    </row>
    <row r="39" spans="2:12" ht="39.6" x14ac:dyDescent="0.3">
      <c r="B39" s="157" t="s">
        <v>71</v>
      </c>
      <c r="C39" s="25" t="s">
        <v>40</v>
      </c>
      <c r="D39" s="25" t="s">
        <v>43</v>
      </c>
      <c r="E39" s="25" t="s">
        <v>44</v>
      </c>
      <c r="F39" s="25" t="s">
        <v>45</v>
      </c>
      <c r="G39" s="25" t="s">
        <v>16</v>
      </c>
      <c r="H39" s="136" t="s">
        <v>32</v>
      </c>
    </row>
    <row r="40" spans="2:12" x14ac:dyDescent="0.3">
      <c r="B40" s="38"/>
      <c r="C40" s="25">
        <v>2</v>
      </c>
      <c r="D40" s="25">
        <v>3</v>
      </c>
      <c r="E40" s="25">
        <v>4</v>
      </c>
      <c r="F40" s="25">
        <v>5</v>
      </c>
      <c r="G40" s="25" t="s">
        <v>72</v>
      </c>
      <c r="H40" s="136" t="s">
        <v>46</v>
      </c>
    </row>
    <row r="41" spans="2:12" x14ac:dyDescent="0.3">
      <c r="B41" s="49" t="s">
        <v>73</v>
      </c>
      <c r="C41" s="43">
        <f>SUM(C42+C44+C46)</f>
        <v>1627554.7000000002</v>
      </c>
      <c r="D41" s="43">
        <v>1913927</v>
      </c>
      <c r="E41" s="43"/>
      <c r="F41" s="43">
        <f>SUM(F42+F44+F46)</f>
        <v>1902858.4100000001</v>
      </c>
      <c r="G41" s="44">
        <f t="shared" ref="G41:G57" si="2">F41/C41</f>
        <v>1.1691517403378209</v>
      </c>
      <c r="H41" s="131">
        <f>F41/D41*100</f>
        <v>99.421681704683635</v>
      </c>
    </row>
    <row r="42" spans="2:12" x14ac:dyDescent="0.3">
      <c r="B42" s="45" t="s">
        <v>74</v>
      </c>
      <c r="C42" s="46">
        <f>SUM(C43)</f>
        <v>1347803.79</v>
      </c>
      <c r="D42" s="47"/>
      <c r="E42" s="47"/>
      <c r="F42" s="46">
        <f>SUM(F43)</f>
        <v>1566920.1</v>
      </c>
      <c r="G42" s="48">
        <f t="shared" si="2"/>
        <v>1.1625728549108769</v>
      </c>
      <c r="H42" s="132"/>
    </row>
    <row r="43" spans="2:12" x14ac:dyDescent="0.3">
      <c r="B43" s="45" t="s">
        <v>75</v>
      </c>
      <c r="C43" s="46">
        <v>1347803.79</v>
      </c>
      <c r="D43" s="47"/>
      <c r="E43" s="47"/>
      <c r="F43" s="46">
        <v>1566920.1</v>
      </c>
      <c r="G43" s="48">
        <f t="shared" si="2"/>
        <v>1.1625728549108769</v>
      </c>
      <c r="H43" s="132"/>
    </row>
    <row r="44" spans="2:12" x14ac:dyDescent="0.3">
      <c r="B44" s="45" t="s">
        <v>76</v>
      </c>
      <c r="C44" s="46">
        <f>SUM(C45)</f>
        <v>59921.34</v>
      </c>
      <c r="D44" s="47"/>
      <c r="E44" s="47"/>
      <c r="F44" s="46">
        <f>SUM(F45)</f>
        <v>82070.06</v>
      </c>
      <c r="G44" s="48">
        <f t="shared" si="2"/>
        <v>1.3696299181560359</v>
      </c>
      <c r="H44" s="132"/>
    </row>
    <row r="45" spans="2:12" x14ac:dyDescent="0.3">
      <c r="B45" s="45" t="s">
        <v>77</v>
      </c>
      <c r="C45" s="46">
        <v>59921.34</v>
      </c>
      <c r="D45" s="47"/>
      <c r="E45" s="47"/>
      <c r="F45" s="46">
        <v>82070.06</v>
      </c>
      <c r="G45" s="48">
        <f t="shared" si="2"/>
        <v>1.3696299181560359</v>
      </c>
      <c r="H45" s="132"/>
    </row>
    <row r="46" spans="2:12" x14ac:dyDescent="0.3">
      <c r="B46" s="45" t="s">
        <v>78</v>
      </c>
      <c r="C46" s="46">
        <f>SUM(C47)</f>
        <v>219829.57</v>
      </c>
      <c r="D46" s="47"/>
      <c r="E46" s="47"/>
      <c r="F46" s="46">
        <f>SUM(F47)</f>
        <v>253868.25</v>
      </c>
      <c r="G46" s="48">
        <f t="shared" si="2"/>
        <v>1.1548412254093023</v>
      </c>
      <c r="H46" s="132"/>
    </row>
    <row r="47" spans="2:12" ht="15" customHeight="1" x14ac:dyDescent="0.3">
      <c r="B47" s="45" t="s">
        <v>79</v>
      </c>
      <c r="C47" s="46">
        <v>219829.57</v>
      </c>
      <c r="D47" s="47"/>
      <c r="E47" s="47"/>
      <c r="F47" s="46">
        <v>253868.25</v>
      </c>
      <c r="G47" s="48">
        <f t="shared" si="2"/>
        <v>1.1548412254093023</v>
      </c>
      <c r="H47" s="132"/>
      <c r="I47" s="24"/>
      <c r="J47" s="24"/>
      <c r="K47" s="24"/>
      <c r="L47" s="24"/>
    </row>
    <row r="48" spans="2:12" ht="20.399999999999999" customHeight="1" x14ac:dyDescent="0.3">
      <c r="B48" s="49" t="s">
        <v>80</v>
      </c>
      <c r="C48" s="43">
        <f>SUM(C49+C53+C60+C69+C70)</f>
        <v>226156.69</v>
      </c>
      <c r="D48" s="43">
        <v>246172</v>
      </c>
      <c r="E48" s="43"/>
      <c r="F48" s="43">
        <f>SUM(F49+F53+F60+F70)</f>
        <v>240935.31</v>
      </c>
      <c r="G48" s="44">
        <f t="shared" si="2"/>
        <v>1.0653468177306626</v>
      </c>
      <c r="H48" s="131">
        <f>F48/D48*100</f>
        <v>97.872751572071564</v>
      </c>
      <c r="I48" s="24"/>
      <c r="J48" s="24"/>
      <c r="K48" s="24"/>
      <c r="L48" s="24"/>
    </row>
    <row r="49" spans="2:8" x14ac:dyDescent="0.3">
      <c r="B49" s="125" t="s">
        <v>81</v>
      </c>
      <c r="C49" s="54">
        <f>SUM(C50:C52)</f>
        <v>44642.76</v>
      </c>
      <c r="D49" s="55"/>
      <c r="E49" s="55"/>
      <c r="F49" s="54">
        <f>SUM(F50:F52)</f>
        <v>51803.51</v>
      </c>
      <c r="G49" s="56">
        <f t="shared" si="2"/>
        <v>1.1604011490329003</v>
      </c>
      <c r="H49" s="137"/>
    </row>
    <row r="50" spans="2:8" x14ac:dyDescent="0.3">
      <c r="B50" s="45" t="s">
        <v>82</v>
      </c>
      <c r="C50" s="46">
        <v>6264.82</v>
      </c>
      <c r="D50" s="47"/>
      <c r="E50" s="47"/>
      <c r="F50" s="46">
        <v>7972.35</v>
      </c>
      <c r="G50" s="48">
        <f t="shared" si="2"/>
        <v>1.272558509262836</v>
      </c>
      <c r="H50" s="132"/>
    </row>
    <row r="51" spans="2:8" ht="27.6" x14ac:dyDescent="0.3">
      <c r="B51" s="45" t="s">
        <v>83</v>
      </c>
      <c r="C51" s="46">
        <v>34882.639999999999</v>
      </c>
      <c r="D51" s="47"/>
      <c r="E51" s="47"/>
      <c r="F51" s="46">
        <v>42738.66</v>
      </c>
      <c r="G51" s="48">
        <f t="shared" si="2"/>
        <v>1.2252128852632715</v>
      </c>
      <c r="H51" s="132"/>
    </row>
    <row r="52" spans="2:8" x14ac:dyDescent="0.3">
      <c r="B52" s="45" t="s">
        <v>84</v>
      </c>
      <c r="C52" s="47">
        <v>3495.3</v>
      </c>
      <c r="D52" s="47"/>
      <c r="E52" s="47"/>
      <c r="F52" s="47">
        <v>1092.5</v>
      </c>
      <c r="G52" s="48">
        <f t="shared" si="2"/>
        <v>0.31256258404142706</v>
      </c>
      <c r="H52" s="132"/>
    </row>
    <row r="53" spans="2:8" x14ac:dyDescent="0.3">
      <c r="B53" s="125" t="s">
        <v>85</v>
      </c>
      <c r="C53" s="54">
        <f>SUM(C54:C59)</f>
        <v>91078.66</v>
      </c>
      <c r="D53" s="55"/>
      <c r="E53" s="55"/>
      <c r="F53" s="54">
        <f>SUM(F54:F59)</f>
        <v>95770.06</v>
      </c>
      <c r="G53" s="56">
        <f t="shared" si="2"/>
        <v>1.0515093217225637</v>
      </c>
      <c r="H53" s="137"/>
    </row>
    <row r="54" spans="2:8" ht="27.6" x14ac:dyDescent="0.3">
      <c r="B54" s="45" t="s">
        <v>86</v>
      </c>
      <c r="C54" s="46">
        <v>17218.080000000002</v>
      </c>
      <c r="D54" s="47"/>
      <c r="E54" s="47"/>
      <c r="F54" s="46">
        <v>32750.98</v>
      </c>
      <c r="G54" s="48">
        <f t="shared" si="2"/>
        <v>1.9021272987464337</v>
      </c>
      <c r="H54" s="132"/>
    </row>
    <row r="55" spans="2:8" x14ac:dyDescent="0.3">
      <c r="B55" s="45" t="s">
        <v>87</v>
      </c>
      <c r="C55" s="46">
        <v>38960.019999999997</v>
      </c>
      <c r="D55" s="47"/>
      <c r="E55" s="47"/>
      <c r="F55" s="46">
        <v>31834.31</v>
      </c>
      <c r="G55" s="48">
        <f t="shared" si="2"/>
        <v>0.81710199327413091</v>
      </c>
      <c r="H55" s="132"/>
    </row>
    <row r="56" spans="2:8" x14ac:dyDescent="0.3">
      <c r="B56" s="45" t="s">
        <v>88</v>
      </c>
      <c r="C56" s="46">
        <v>28588.28</v>
      </c>
      <c r="D56" s="47"/>
      <c r="E56" s="47"/>
      <c r="F56" s="46">
        <v>24592.21</v>
      </c>
      <c r="G56" s="48">
        <f t="shared" si="2"/>
        <v>0.86021999224857182</v>
      </c>
      <c r="H56" s="132"/>
    </row>
    <row r="57" spans="2:8" ht="27.6" x14ac:dyDescent="0.3">
      <c r="B57" s="45" t="s">
        <v>89</v>
      </c>
      <c r="C57" s="46">
        <v>3026.53</v>
      </c>
      <c r="D57" s="47"/>
      <c r="E57" s="47"/>
      <c r="F57" s="46">
        <v>4423.99</v>
      </c>
      <c r="G57" s="48">
        <f t="shared" si="2"/>
        <v>1.4617367083755983</v>
      </c>
      <c r="H57" s="132"/>
    </row>
    <row r="58" spans="2:8" x14ac:dyDescent="0.3">
      <c r="B58" s="45" t="s">
        <v>90</v>
      </c>
      <c r="C58" s="47">
        <v>2869.31</v>
      </c>
      <c r="D58" s="47"/>
      <c r="E58" s="47"/>
      <c r="F58" s="46">
        <v>1251.8900000000001</v>
      </c>
      <c r="G58" s="48">
        <v>0</v>
      </c>
      <c r="H58" s="132"/>
    </row>
    <row r="59" spans="2:8" ht="27.6" x14ac:dyDescent="0.3">
      <c r="B59" s="45" t="s">
        <v>91</v>
      </c>
      <c r="C59" s="47">
        <v>416.44</v>
      </c>
      <c r="D59" s="47"/>
      <c r="E59" s="47"/>
      <c r="F59" s="47">
        <v>916.68</v>
      </c>
      <c r="G59" s="48">
        <f t="shared" ref="G59:G64" si="3">F59/C59</f>
        <v>2.2012294688310439</v>
      </c>
      <c r="H59" s="132"/>
    </row>
    <row r="60" spans="2:8" x14ac:dyDescent="0.3">
      <c r="B60" s="125" t="s">
        <v>92</v>
      </c>
      <c r="C60" s="54">
        <f>SUM(C61:C68)</f>
        <v>80426.989999999991</v>
      </c>
      <c r="D60" s="55"/>
      <c r="E60" s="55"/>
      <c r="F60" s="54">
        <f>SUM(F61:F68)</f>
        <v>83083.360000000001</v>
      </c>
      <c r="G60" s="56">
        <f t="shared" si="3"/>
        <v>1.0330283403618612</v>
      </c>
      <c r="H60" s="137"/>
    </row>
    <row r="61" spans="2:8" x14ac:dyDescent="0.3">
      <c r="B61" s="45" t="s">
        <v>93</v>
      </c>
      <c r="C61" s="46">
        <v>4257.1400000000003</v>
      </c>
      <c r="D61" s="47"/>
      <c r="E61" s="47"/>
      <c r="F61" s="46">
        <v>2832.88</v>
      </c>
      <c r="G61" s="48">
        <f t="shared" si="3"/>
        <v>0.66544205734366257</v>
      </c>
      <c r="H61" s="132"/>
    </row>
    <row r="62" spans="2:8" ht="27.6" x14ac:dyDescent="0.3">
      <c r="B62" s="45" t="s">
        <v>94</v>
      </c>
      <c r="C62" s="46">
        <v>40247.120000000003</v>
      </c>
      <c r="D62" s="47"/>
      <c r="E62" s="47"/>
      <c r="F62" s="46">
        <v>31709.94</v>
      </c>
      <c r="G62" s="48">
        <f t="shared" si="3"/>
        <v>0.7878809713589443</v>
      </c>
      <c r="H62" s="132"/>
    </row>
    <row r="63" spans="2:8" x14ac:dyDescent="0.3">
      <c r="B63" s="45" t="s">
        <v>95</v>
      </c>
      <c r="C63" s="46">
        <v>17058.62</v>
      </c>
      <c r="D63" s="47"/>
      <c r="E63" s="47"/>
      <c r="F63" s="46">
        <v>17470.5</v>
      </c>
      <c r="G63" s="48">
        <f t="shared" si="3"/>
        <v>1.0241449777297345</v>
      </c>
      <c r="H63" s="132"/>
    </row>
    <row r="64" spans="2:8" x14ac:dyDescent="0.3">
      <c r="B64" s="45" t="s">
        <v>183</v>
      </c>
      <c r="C64" s="46">
        <v>191.21</v>
      </c>
      <c r="D64" s="47"/>
      <c r="E64" s="47"/>
      <c r="F64" s="46">
        <v>0</v>
      </c>
      <c r="G64" s="48">
        <f t="shared" si="3"/>
        <v>0</v>
      </c>
      <c r="H64" s="132"/>
    </row>
    <row r="65" spans="2:8" x14ac:dyDescent="0.3">
      <c r="B65" s="45" t="s">
        <v>96</v>
      </c>
      <c r="C65" s="46">
        <v>1616.56</v>
      </c>
      <c r="D65" s="47"/>
      <c r="E65" s="47"/>
      <c r="F65" s="46">
        <v>8899.3700000000008</v>
      </c>
      <c r="G65" s="48">
        <f t="shared" ref="G65:G79" si="4">F65/C65</f>
        <v>5.5051281734052564</v>
      </c>
      <c r="H65" s="132"/>
    </row>
    <row r="66" spans="2:8" x14ac:dyDescent="0.3">
      <c r="B66" s="45" t="s">
        <v>169</v>
      </c>
      <c r="C66" s="46">
        <v>11837.24</v>
      </c>
      <c r="D66" s="47"/>
      <c r="E66" s="47"/>
      <c r="F66" s="46">
        <v>16016.14</v>
      </c>
      <c r="G66" s="48">
        <f t="shared" si="4"/>
        <v>1.3530299292740537</v>
      </c>
      <c r="H66" s="132"/>
    </row>
    <row r="67" spans="2:8" x14ac:dyDescent="0.3">
      <c r="B67" s="45" t="s">
        <v>97</v>
      </c>
      <c r="C67" s="46">
        <v>1428.43</v>
      </c>
      <c r="D67" s="47"/>
      <c r="E67" s="47"/>
      <c r="F67" s="46">
        <v>4658.33</v>
      </c>
      <c r="G67" s="48">
        <f>F67/C67</f>
        <v>3.2611538542315688</v>
      </c>
      <c r="H67" s="132"/>
    </row>
    <row r="68" spans="2:8" x14ac:dyDescent="0.3">
      <c r="B68" s="45" t="s">
        <v>98</v>
      </c>
      <c r="C68" s="46">
        <v>3790.67</v>
      </c>
      <c r="D68" s="47"/>
      <c r="E68" s="47"/>
      <c r="F68" s="46">
        <v>1496.2</v>
      </c>
      <c r="G68" s="48">
        <f>F68/C68</f>
        <v>0.39470594908024176</v>
      </c>
      <c r="H68" s="132"/>
    </row>
    <row r="69" spans="2:8" ht="27.6" x14ac:dyDescent="0.3">
      <c r="B69" s="125" t="s">
        <v>184</v>
      </c>
      <c r="C69" s="54">
        <v>288.67</v>
      </c>
      <c r="D69" s="55"/>
      <c r="E69" s="55"/>
      <c r="F69" s="54">
        <v>0</v>
      </c>
      <c r="G69" s="56">
        <f>F69/C69</f>
        <v>0</v>
      </c>
      <c r="H69" s="137"/>
    </row>
    <row r="70" spans="2:8" x14ac:dyDescent="0.3">
      <c r="B70" s="125" t="s">
        <v>99</v>
      </c>
      <c r="C70" s="54">
        <f>SUM(C71:C76)</f>
        <v>9719.6099999999988</v>
      </c>
      <c r="D70" s="55"/>
      <c r="E70" s="55"/>
      <c r="F70" s="54">
        <f>SUM(F71:F76)</f>
        <v>10278.380000000001</v>
      </c>
      <c r="G70" s="56">
        <f t="shared" si="4"/>
        <v>1.0574889321690892</v>
      </c>
      <c r="H70" s="137"/>
    </row>
    <row r="71" spans="2:8" x14ac:dyDescent="0.3">
      <c r="B71" s="45" t="s">
        <v>100</v>
      </c>
      <c r="C71" s="46">
        <v>5055.9799999999996</v>
      </c>
      <c r="D71" s="47"/>
      <c r="E71" s="47"/>
      <c r="F71" s="46">
        <v>4864.1400000000003</v>
      </c>
      <c r="G71" s="48">
        <f>F71/C71</f>
        <v>0.9620568119335916</v>
      </c>
      <c r="H71" s="132"/>
    </row>
    <row r="72" spans="2:8" x14ac:dyDescent="0.3">
      <c r="B72" s="45" t="s">
        <v>101</v>
      </c>
      <c r="C72" s="46">
        <v>1255.6600000000001</v>
      </c>
      <c r="D72" s="47"/>
      <c r="E72" s="47"/>
      <c r="F72" s="46">
        <v>958.93</v>
      </c>
      <c r="G72" s="48">
        <f>F72/C72</f>
        <v>0.76368602965770982</v>
      </c>
      <c r="H72" s="132"/>
    </row>
    <row r="73" spans="2:8" x14ac:dyDescent="0.3">
      <c r="B73" s="45" t="s">
        <v>102</v>
      </c>
      <c r="C73" s="47">
        <v>159.27000000000001</v>
      </c>
      <c r="D73" s="47"/>
      <c r="E73" s="47"/>
      <c r="F73" s="47">
        <v>163.09</v>
      </c>
      <c r="G73" s="48">
        <f>F73/C73</f>
        <v>1.0239844289571167</v>
      </c>
      <c r="H73" s="132"/>
    </row>
    <row r="74" spans="2:8" x14ac:dyDescent="0.3">
      <c r="B74" s="45" t="s">
        <v>103</v>
      </c>
      <c r="C74" s="46">
        <v>2269.56</v>
      </c>
      <c r="D74" s="47"/>
      <c r="E74" s="47"/>
      <c r="F74" s="46">
        <v>3482.92</v>
      </c>
      <c r="G74" s="48">
        <f>F74/C74</f>
        <v>1.5346234512416503</v>
      </c>
      <c r="H74" s="132"/>
    </row>
    <row r="75" spans="2:8" x14ac:dyDescent="0.3">
      <c r="B75" s="45" t="s">
        <v>104</v>
      </c>
      <c r="C75" s="46"/>
      <c r="D75" s="47"/>
      <c r="E75" s="47"/>
      <c r="F75" s="47"/>
      <c r="G75" s="48"/>
      <c r="H75" s="132"/>
    </row>
    <row r="76" spans="2:8" ht="27.6" x14ac:dyDescent="0.3">
      <c r="B76" s="45" t="s">
        <v>105</v>
      </c>
      <c r="C76" s="47">
        <v>979.14</v>
      </c>
      <c r="D76" s="47"/>
      <c r="E76" s="47"/>
      <c r="F76" s="47">
        <v>809.3</v>
      </c>
      <c r="G76" s="48">
        <f>F76/C76</f>
        <v>0.82654165900688359</v>
      </c>
      <c r="H76" s="132"/>
    </row>
    <row r="77" spans="2:8" x14ac:dyDescent="0.3">
      <c r="B77" s="49" t="s">
        <v>106</v>
      </c>
      <c r="C77" s="43">
        <f>SUM(C78)</f>
        <v>782.45</v>
      </c>
      <c r="D77" s="43">
        <v>800</v>
      </c>
      <c r="E77" s="50"/>
      <c r="F77" s="50">
        <f>SUM(F78)</f>
        <v>858.39</v>
      </c>
      <c r="G77" s="44">
        <f>F77/C77</f>
        <v>1.0970541248642085</v>
      </c>
      <c r="H77" s="131">
        <f>F77/D77*100</f>
        <v>107.29875</v>
      </c>
    </row>
    <row r="78" spans="2:8" x14ac:dyDescent="0.3">
      <c r="B78" s="45" t="s">
        <v>107</v>
      </c>
      <c r="C78" s="46">
        <f>SUM(C79:C81)</f>
        <v>782.45</v>
      </c>
      <c r="D78" s="47"/>
      <c r="E78" s="47"/>
      <c r="F78" s="47">
        <f>SUM(F79)</f>
        <v>858.39</v>
      </c>
      <c r="G78" s="48">
        <f>F78/C78</f>
        <v>1.0970541248642085</v>
      </c>
      <c r="H78" s="132"/>
    </row>
    <row r="79" spans="2:8" ht="27.6" x14ac:dyDescent="0.3">
      <c r="B79" s="45" t="s">
        <v>108</v>
      </c>
      <c r="C79" s="47">
        <v>769.33</v>
      </c>
      <c r="D79" s="47"/>
      <c r="E79" s="47"/>
      <c r="F79" s="47">
        <v>858.39</v>
      </c>
      <c r="G79" s="48">
        <f t="shared" si="4"/>
        <v>1.1157630665644132</v>
      </c>
      <c r="H79" s="132"/>
    </row>
    <row r="80" spans="2:8" x14ac:dyDescent="0.3">
      <c r="B80" s="45" t="s">
        <v>187</v>
      </c>
      <c r="C80" s="47">
        <v>3.25</v>
      </c>
      <c r="D80" s="47"/>
      <c r="E80" s="47"/>
      <c r="F80" s="47"/>
      <c r="G80" s="48"/>
      <c r="H80" s="132"/>
    </row>
    <row r="81" spans="2:9" x14ac:dyDescent="0.3">
      <c r="B81" s="45" t="s">
        <v>109</v>
      </c>
      <c r="C81" s="46">
        <v>9.8699999999999992</v>
      </c>
      <c r="D81" s="47"/>
      <c r="E81" s="47"/>
      <c r="F81" s="47"/>
      <c r="G81" s="48"/>
      <c r="H81" s="132"/>
    </row>
    <row r="82" spans="2:9" ht="27.6" x14ac:dyDescent="0.3">
      <c r="B82" s="49" t="s">
        <v>110</v>
      </c>
      <c r="C82" s="43">
        <f>SUM(C83)</f>
        <v>27950.38</v>
      </c>
      <c r="D82" s="43">
        <v>135150</v>
      </c>
      <c r="E82" s="43"/>
      <c r="F82" s="43">
        <f>SUM(F83)</f>
        <v>131318.75</v>
      </c>
      <c r="G82" s="44">
        <f t="shared" ref="G82:G97" si="5">F82/C82</f>
        <v>4.6982813829364751</v>
      </c>
      <c r="H82" s="131">
        <f>F82/D82*100</f>
        <v>97.165186829448757</v>
      </c>
    </row>
    <row r="83" spans="2:9" ht="27.6" x14ac:dyDescent="0.3">
      <c r="B83" s="45" t="s">
        <v>111</v>
      </c>
      <c r="C83" s="46">
        <f>SUM(C84)</f>
        <v>27950.38</v>
      </c>
      <c r="D83" s="47"/>
      <c r="E83" s="47"/>
      <c r="F83" s="46">
        <f>SUM(F84:F85)</f>
        <v>131318.75</v>
      </c>
      <c r="G83" s="48">
        <f t="shared" si="5"/>
        <v>4.6982813829364751</v>
      </c>
      <c r="H83" s="132"/>
    </row>
    <row r="84" spans="2:9" ht="27.6" x14ac:dyDescent="0.3">
      <c r="B84" s="45" t="s">
        <v>112</v>
      </c>
      <c r="C84" s="46">
        <v>27950.38</v>
      </c>
      <c r="D84" s="47"/>
      <c r="E84" s="47"/>
      <c r="F84" s="46">
        <v>37103.26</v>
      </c>
      <c r="G84" s="48">
        <f t="shared" si="5"/>
        <v>1.3274688930883944</v>
      </c>
      <c r="H84" s="132"/>
    </row>
    <row r="85" spans="2:9" ht="27.6" x14ac:dyDescent="0.3">
      <c r="B85" s="45" t="s">
        <v>113</v>
      </c>
      <c r="C85" s="46"/>
      <c r="D85" s="47"/>
      <c r="E85" s="47"/>
      <c r="F85" s="46">
        <v>94215.49</v>
      </c>
      <c r="G85" s="48"/>
      <c r="H85" s="132"/>
    </row>
    <row r="86" spans="2:9" x14ac:dyDescent="0.3">
      <c r="B86" s="49" t="s">
        <v>114</v>
      </c>
      <c r="C86" s="50"/>
      <c r="D86" s="43">
        <v>1150</v>
      </c>
      <c r="E86" s="50"/>
      <c r="F86" s="43">
        <f>SUM(F87)</f>
        <v>1146.95</v>
      </c>
      <c r="G86" s="44">
        <v>0</v>
      </c>
      <c r="H86" s="131">
        <f>F86/D86*100</f>
        <v>99.734782608695667</v>
      </c>
    </row>
    <row r="87" spans="2:9" x14ac:dyDescent="0.3">
      <c r="B87" s="45" t="s">
        <v>115</v>
      </c>
      <c r="C87" s="47"/>
      <c r="D87" s="47"/>
      <c r="E87" s="47"/>
      <c r="F87" s="46">
        <f>SUM(F88)</f>
        <v>1146.95</v>
      </c>
      <c r="G87" s="48"/>
      <c r="H87" s="132"/>
    </row>
    <row r="88" spans="2:9" x14ac:dyDescent="0.3">
      <c r="B88" s="45" t="s">
        <v>116</v>
      </c>
      <c r="C88" s="47"/>
      <c r="D88" s="47"/>
      <c r="E88" s="47"/>
      <c r="F88" s="46">
        <v>1146.95</v>
      </c>
      <c r="G88" s="48"/>
      <c r="H88" s="132"/>
    </row>
    <row r="89" spans="2:9" x14ac:dyDescent="0.3">
      <c r="B89" s="39" t="s">
        <v>117</v>
      </c>
      <c r="C89" s="40">
        <f>SUM(C90)</f>
        <v>41956.91</v>
      </c>
      <c r="D89" s="40">
        <f>SUM(D90)</f>
        <v>58346</v>
      </c>
      <c r="E89" s="40"/>
      <c r="F89" s="40">
        <f>SUM(F90)</f>
        <v>57127.040000000001</v>
      </c>
      <c r="G89" s="41">
        <f t="shared" si="5"/>
        <v>1.3615645194081261</v>
      </c>
      <c r="H89" s="130">
        <f>F89/D89*100</f>
        <v>97.910807938847569</v>
      </c>
    </row>
    <row r="90" spans="2:9" ht="27.6" x14ac:dyDescent="0.3">
      <c r="B90" s="49" t="s">
        <v>118</v>
      </c>
      <c r="C90" s="43">
        <f>SUM(C91+C96)</f>
        <v>41956.91</v>
      </c>
      <c r="D90" s="43">
        <v>58346</v>
      </c>
      <c r="E90" s="43"/>
      <c r="F90" s="43">
        <f>SUM(F91+F96)</f>
        <v>57127.040000000001</v>
      </c>
      <c r="G90" s="44">
        <f t="shared" si="5"/>
        <v>1.3615645194081261</v>
      </c>
      <c r="H90" s="131">
        <f>F90/D90*100</f>
        <v>97.910807938847569</v>
      </c>
    </row>
    <row r="91" spans="2:9" x14ac:dyDescent="0.3">
      <c r="B91" s="125" t="s">
        <v>119</v>
      </c>
      <c r="C91" s="54">
        <f>SUM(C92:C95)</f>
        <v>17070.060000000001</v>
      </c>
      <c r="D91" s="55"/>
      <c r="E91" s="55"/>
      <c r="F91" s="54">
        <f>SUM(F92:F95)</f>
        <v>35288.75</v>
      </c>
      <c r="G91" s="56">
        <f t="shared" si="5"/>
        <v>2.0672891600849672</v>
      </c>
      <c r="H91" s="137"/>
    </row>
    <row r="92" spans="2:9" x14ac:dyDescent="0.3">
      <c r="B92" s="45" t="s">
        <v>120</v>
      </c>
      <c r="C92" s="46">
        <v>13594.73</v>
      </c>
      <c r="D92" s="47"/>
      <c r="E92" s="47"/>
      <c r="F92" s="46">
        <v>8833</v>
      </c>
      <c r="G92" s="48">
        <f>F92/C92</f>
        <v>0.64973706723119917</v>
      </c>
      <c r="H92" s="132"/>
    </row>
    <row r="93" spans="2:9" x14ac:dyDescent="0.3">
      <c r="B93" s="45" t="s">
        <v>185</v>
      </c>
      <c r="C93" s="46">
        <v>748.03</v>
      </c>
      <c r="D93" s="47"/>
      <c r="E93" s="47"/>
      <c r="F93" s="46">
        <v>3472.05</v>
      </c>
      <c r="G93" s="48">
        <f>F93/C93</f>
        <v>4.6415919147627775</v>
      </c>
      <c r="H93" s="132"/>
    </row>
    <row r="94" spans="2:9" x14ac:dyDescent="0.3">
      <c r="B94" s="45" t="s">
        <v>172</v>
      </c>
      <c r="C94" s="46">
        <v>663.48</v>
      </c>
      <c r="D94" s="47"/>
      <c r="E94" s="47"/>
      <c r="F94" s="46">
        <v>7193.8</v>
      </c>
      <c r="G94" s="48">
        <f>F94/C94</f>
        <v>10.842527280400313</v>
      </c>
      <c r="H94" s="132"/>
    </row>
    <row r="95" spans="2:9" ht="27.6" x14ac:dyDescent="0.3">
      <c r="B95" s="45" t="s">
        <v>175</v>
      </c>
      <c r="C95" s="46">
        <v>2063.8200000000002</v>
      </c>
      <c r="D95" s="47"/>
      <c r="E95" s="47"/>
      <c r="F95" s="46">
        <v>15789.9</v>
      </c>
      <c r="G95" s="48">
        <f>F95/C95</f>
        <v>7.6508125708637369</v>
      </c>
      <c r="H95" s="132"/>
    </row>
    <row r="96" spans="2:9" ht="27.6" x14ac:dyDescent="0.3">
      <c r="B96" s="125" t="s">
        <v>121</v>
      </c>
      <c r="C96" s="54">
        <f>SUM(C97)</f>
        <v>24886.85</v>
      </c>
      <c r="D96" s="55"/>
      <c r="E96" s="55"/>
      <c r="F96" s="54">
        <f>SUM(F97)</f>
        <v>21838.29</v>
      </c>
      <c r="G96" s="56">
        <f t="shared" si="5"/>
        <v>0.87750317938991884</v>
      </c>
      <c r="H96" s="137"/>
      <c r="I96" s="58"/>
    </row>
    <row r="97" spans="2:8" x14ac:dyDescent="0.3">
      <c r="B97" s="45" t="s">
        <v>122</v>
      </c>
      <c r="C97" s="46">
        <v>24886.85</v>
      </c>
      <c r="D97" s="47"/>
      <c r="E97" s="47"/>
      <c r="F97" s="46">
        <v>21838.29</v>
      </c>
      <c r="G97" s="48">
        <f t="shared" si="5"/>
        <v>0.87750317938991884</v>
      </c>
      <c r="H97" s="132"/>
    </row>
    <row r="98" spans="2:8" x14ac:dyDescent="0.3">
      <c r="B98" s="127" t="s">
        <v>186</v>
      </c>
      <c r="C98" s="126">
        <f>SUM(C41+C48+C77+C82+C90)</f>
        <v>1924401.13</v>
      </c>
      <c r="D98" s="126">
        <f>SUM(D41+D48+D77+D82+D86+D90)</f>
        <v>2355545</v>
      </c>
      <c r="E98" s="127"/>
      <c r="F98" s="126">
        <f>SUM(F41+F48+F77+F82+F86+F89)</f>
        <v>2334244.8500000006</v>
      </c>
      <c r="G98" s="56">
        <f>F98/C98</f>
        <v>1.2129720844634926</v>
      </c>
      <c r="H98" s="138">
        <f>F98/D98*100</f>
        <v>99.095744296967396</v>
      </c>
    </row>
  </sheetData>
  <mergeCells count="4">
    <mergeCell ref="A2:F2"/>
    <mergeCell ref="A4:F4"/>
    <mergeCell ref="A6:F6"/>
    <mergeCell ref="B1:L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K32"/>
  <sheetViews>
    <sheetView tabSelected="1" workbookViewId="0">
      <selection activeCell="C13" sqref="C13"/>
    </sheetView>
  </sheetViews>
  <sheetFormatPr defaultRowHeight="14.4" x14ac:dyDescent="0.3"/>
  <cols>
    <col min="2" max="2" width="37.6640625" customWidth="1"/>
    <col min="3" max="4" width="25.33203125" customWidth="1"/>
    <col min="5" max="5" width="25.33203125" hidden="1" customWidth="1"/>
    <col min="6" max="6" width="26.88671875" customWidth="1"/>
    <col min="7" max="7" width="16.77734375" customWidth="1"/>
    <col min="8" max="8" width="15.6640625" customWidth="1"/>
  </cols>
  <sheetData>
    <row r="1" spans="2:8" ht="17.399999999999999" customHeight="1" x14ac:dyDescent="0.3">
      <c r="B1" s="179" t="s">
        <v>20</v>
      </c>
      <c r="C1" s="179"/>
      <c r="D1" s="179"/>
      <c r="E1" s="179"/>
      <c r="F1" s="35"/>
      <c r="G1" s="35"/>
      <c r="H1" s="35"/>
    </row>
    <row r="2" spans="2:8" ht="15.75" customHeight="1" x14ac:dyDescent="0.3">
      <c r="B2" s="179"/>
      <c r="C2" s="179"/>
      <c r="D2" s="179"/>
      <c r="E2" s="179"/>
      <c r="F2" s="35"/>
      <c r="G2" s="35"/>
      <c r="H2" s="35"/>
    </row>
    <row r="3" spans="2:8" ht="17.399999999999999" customHeight="1" x14ac:dyDescent="0.3">
      <c r="B3" s="179"/>
      <c r="C3" s="179"/>
      <c r="D3" s="179"/>
      <c r="E3" s="179"/>
      <c r="F3" s="35"/>
      <c r="G3" s="35"/>
      <c r="H3" s="35"/>
    </row>
    <row r="4" spans="2:8" ht="14.4" customHeight="1" x14ac:dyDescent="0.3">
      <c r="B4" s="35"/>
      <c r="C4" s="35"/>
      <c r="D4" s="35"/>
      <c r="E4" s="35"/>
      <c r="F4" s="35"/>
      <c r="G4" s="35"/>
      <c r="H4" s="35"/>
    </row>
    <row r="7" spans="2:8" ht="26.4" x14ac:dyDescent="0.3">
      <c r="B7" s="23"/>
      <c r="C7" s="25" t="s">
        <v>123</v>
      </c>
      <c r="D7" s="25" t="s">
        <v>43</v>
      </c>
      <c r="E7" s="25" t="s">
        <v>37</v>
      </c>
      <c r="F7" s="25" t="s">
        <v>41</v>
      </c>
      <c r="G7" s="25" t="s">
        <v>16</v>
      </c>
      <c r="H7" s="25" t="s">
        <v>32</v>
      </c>
    </row>
    <row r="8" spans="2:8" x14ac:dyDescent="0.3">
      <c r="B8" s="23"/>
      <c r="C8" s="26">
        <v>2</v>
      </c>
      <c r="D8" s="26">
        <v>3</v>
      </c>
      <c r="E8" s="26">
        <v>4</v>
      </c>
      <c r="F8" s="26">
        <v>5</v>
      </c>
      <c r="G8" s="26" t="s">
        <v>17</v>
      </c>
      <c r="H8" s="26" t="s">
        <v>18</v>
      </c>
    </row>
    <row r="9" spans="2:8" ht="30.6" customHeight="1" x14ac:dyDescent="0.3">
      <c r="B9" s="62" t="s">
        <v>31</v>
      </c>
      <c r="C9" s="99">
        <f>SUM(C11:C18)</f>
        <v>1925262.8599999999</v>
      </c>
      <c r="D9" s="99">
        <f>SUM(D10)</f>
        <v>2355545</v>
      </c>
      <c r="E9" s="99"/>
      <c r="F9" s="99">
        <f>SUM(F10)</f>
        <v>2325553.46</v>
      </c>
      <c r="G9" s="118">
        <f>F9/C9*100</f>
        <v>120.79147779332324</v>
      </c>
      <c r="H9" s="118">
        <f t="shared" ref="H9:H18" si="0">F9/D9*100</f>
        <v>98.726768539764691</v>
      </c>
    </row>
    <row r="10" spans="2:8" x14ac:dyDescent="0.3">
      <c r="B10" s="59" t="s">
        <v>47</v>
      </c>
      <c r="C10" s="54">
        <f>SUM(C11:C18)</f>
        <v>1925262.8599999999</v>
      </c>
      <c r="D10" s="46">
        <f>SUM(D11:D18)</f>
        <v>2355545</v>
      </c>
      <c r="E10" s="46"/>
      <c r="F10" s="46">
        <f>SUM(F11:F18)</f>
        <v>2325553.46</v>
      </c>
      <c r="G10" s="119">
        <f>F10/C10*100</f>
        <v>120.79147779332324</v>
      </c>
      <c r="H10" s="119">
        <f t="shared" si="0"/>
        <v>98.726768539764691</v>
      </c>
    </row>
    <row r="11" spans="2:8" x14ac:dyDescent="0.3">
      <c r="B11" s="57" t="s">
        <v>124</v>
      </c>
      <c r="C11" s="46">
        <v>225816.04</v>
      </c>
      <c r="D11" s="46">
        <v>298550</v>
      </c>
      <c r="E11" s="46"/>
      <c r="F11" s="46">
        <v>292799.99</v>
      </c>
      <c r="G11" s="119">
        <f>F11/C11*100</f>
        <v>129.66306113595826</v>
      </c>
      <c r="H11" s="119">
        <f t="shared" si="0"/>
        <v>98.074021101992955</v>
      </c>
    </row>
    <row r="12" spans="2:8" ht="27.6" x14ac:dyDescent="0.3">
      <c r="B12" s="57" t="s">
        <v>125</v>
      </c>
      <c r="C12" s="46">
        <v>705.15</v>
      </c>
      <c r="D12" s="46">
        <v>11700</v>
      </c>
      <c r="E12" s="46"/>
      <c r="F12" s="46">
        <v>11129</v>
      </c>
      <c r="G12" s="119">
        <f>F12/C12*100</f>
        <v>1578.2457633127704</v>
      </c>
      <c r="H12" s="119">
        <f t="shared" si="0"/>
        <v>95.119658119658126</v>
      </c>
    </row>
    <row r="13" spans="2:8" ht="27.6" x14ac:dyDescent="0.3">
      <c r="B13" s="57" t="s">
        <v>129</v>
      </c>
      <c r="C13" s="46">
        <v>0</v>
      </c>
      <c r="D13" s="46">
        <v>1750</v>
      </c>
      <c r="E13" s="46"/>
      <c r="F13" s="46">
        <v>0</v>
      </c>
      <c r="G13" s="119">
        <v>0</v>
      </c>
      <c r="H13" s="119">
        <f t="shared" si="0"/>
        <v>0</v>
      </c>
    </row>
    <row r="14" spans="2:8" x14ac:dyDescent="0.3">
      <c r="B14" s="57" t="s">
        <v>130</v>
      </c>
      <c r="C14" s="46">
        <v>122749.29</v>
      </c>
      <c r="D14" s="46">
        <v>128940</v>
      </c>
      <c r="E14" s="46"/>
      <c r="F14" s="46">
        <v>128879.5</v>
      </c>
      <c r="G14" s="119">
        <f>F14/C14*100</f>
        <v>104.9940899861824</v>
      </c>
      <c r="H14" s="119">
        <f t="shared" si="0"/>
        <v>99.953078951450294</v>
      </c>
    </row>
    <row r="15" spans="2:8" x14ac:dyDescent="0.3">
      <c r="B15" s="57" t="s">
        <v>131</v>
      </c>
      <c r="C15" s="46">
        <v>291.99</v>
      </c>
      <c r="D15" s="46">
        <v>133</v>
      </c>
      <c r="E15" s="46"/>
      <c r="F15" s="46">
        <v>275.27999999999997</v>
      </c>
      <c r="G15" s="119">
        <f>F15/C15*100</f>
        <v>94.277201274016221</v>
      </c>
      <c r="H15" s="119">
        <f t="shared" si="0"/>
        <v>206.97744360902254</v>
      </c>
    </row>
    <row r="16" spans="2:8" x14ac:dyDescent="0.3">
      <c r="B16" s="57" t="s">
        <v>181</v>
      </c>
      <c r="C16" s="46">
        <v>35065.24</v>
      </c>
      <c r="D16" s="46">
        <v>33454</v>
      </c>
      <c r="E16" s="46"/>
      <c r="F16" s="46">
        <v>33311.72</v>
      </c>
      <c r="G16" s="119">
        <f>F16/C16*100</f>
        <v>94.999264228620717</v>
      </c>
      <c r="H16" s="119">
        <f t="shared" si="0"/>
        <v>99.574699587493271</v>
      </c>
    </row>
    <row r="17" spans="2:11" ht="33" customHeight="1" x14ac:dyDescent="0.3">
      <c r="B17" s="57" t="s">
        <v>126</v>
      </c>
      <c r="C17" s="46">
        <v>1439101.4</v>
      </c>
      <c r="D17" s="46">
        <v>1669000</v>
      </c>
      <c r="E17" s="46"/>
      <c r="F17" s="46">
        <v>1660028.34</v>
      </c>
      <c r="G17" s="119">
        <f>F17/C17*100</f>
        <v>115.3517285161421</v>
      </c>
      <c r="H17" s="119">
        <f t="shared" si="0"/>
        <v>99.462452965847817</v>
      </c>
    </row>
    <row r="18" spans="2:11" ht="33.6" customHeight="1" x14ac:dyDescent="0.3">
      <c r="B18" s="57" t="s">
        <v>127</v>
      </c>
      <c r="C18" s="46">
        <v>101533.75</v>
      </c>
      <c r="D18" s="46">
        <v>212018</v>
      </c>
      <c r="E18" s="46"/>
      <c r="F18" s="46">
        <v>199129.63</v>
      </c>
      <c r="G18" s="119">
        <f>F18/C18*100</f>
        <v>196.12161473401702</v>
      </c>
      <c r="H18" s="119">
        <f t="shared" si="0"/>
        <v>93.921096322010399</v>
      </c>
    </row>
    <row r="19" spans="2:11" ht="26.4" customHeight="1" x14ac:dyDescent="0.3">
      <c r="B19" s="61" t="s">
        <v>30</v>
      </c>
      <c r="C19" s="120">
        <f>SUM(C20+C29)</f>
        <v>1924401.13</v>
      </c>
      <c r="D19" s="120">
        <f>SUM(D20+D29)</f>
        <v>2355545</v>
      </c>
      <c r="E19" s="121"/>
      <c r="F19" s="120">
        <f>SUM(F20+F29)</f>
        <v>2334244.85</v>
      </c>
      <c r="G19" s="122">
        <f>F19/C19</f>
        <v>1.2129720844634924</v>
      </c>
      <c r="H19" s="122">
        <f>F19/D19</f>
        <v>0.9909574429696737</v>
      </c>
    </row>
    <row r="20" spans="2:11" x14ac:dyDescent="0.3">
      <c r="B20" s="59" t="s">
        <v>128</v>
      </c>
      <c r="C20" s="54">
        <f>SUM(C21:C28)</f>
        <v>1882444.22</v>
      </c>
      <c r="D20" s="54">
        <f>SUM(D21:D28)</f>
        <v>2297199</v>
      </c>
      <c r="E20" s="46"/>
      <c r="F20" s="54">
        <f>SUM(F21:F28)</f>
        <v>2277117.81</v>
      </c>
      <c r="G20" s="47">
        <v>120.96</v>
      </c>
      <c r="H20" s="124">
        <f t="shared" ref="H20:H32" si="1">F20/D20*100</f>
        <v>99.125840208009848</v>
      </c>
    </row>
    <row r="21" spans="2:11" ht="23.4" customHeight="1" x14ac:dyDescent="0.3">
      <c r="B21" s="57" t="s">
        <v>124</v>
      </c>
      <c r="C21" s="46">
        <v>225816.04</v>
      </c>
      <c r="D21" s="46">
        <v>298550</v>
      </c>
      <c r="E21" s="46"/>
      <c r="F21" s="46">
        <v>292799.99</v>
      </c>
      <c r="G21" s="46">
        <f>F21/C21*100</f>
        <v>129.66306113595826</v>
      </c>
      <c r="H21" s="46">
        <f t="shared" si="1"/>
        <v>98.074021101992955</v>
      </c>
    </row>
    <row r="22" spans="2:11" ht="23.4" customHeight="1" x14ac:dyDescent="0.3">
      <c r="B22" s="57" t="s">
        <v>125</v>
      </c>
      <c r="C22" s="46">
        <v>705.17</v>
      </c>
      <c r="D22" s="46">
        <v>7190</v>
      </c>
      <c r="E22" s="46"/>
      <c r="F22" s="123">
        <v>7685.35</v>
      </c>
      <c r="G22" s="123">
        <f>F22/C22*100</f>
        <v>1089.857764794305</v>
      </c>
      <c r="H22" s="123">
        <f t="shared" si="1"/>
        <v>106.8894297635605</v>
      </c>
    </row>
    <row r="23" spans="2:11" ht="28.2" customHeight="1" x14ac:dyDescent="0.3">
      <c r="B23" s="57" t="s">
        <v>129</v>
      </c>
      <c r="C23" s="123">
        <v>0</v>
      </c>
      <c r="D23" s="46">
        <v>1750</v>
      </c>
      <c r="E23" s="46"/>
      <c r="F23" s="123">
        <v>1733.36</v>
      </c>
      <c r="G23" s="123">
        <v>0</v>
      </c>
      <c r="H23" s="123">
        <f t="shared" si="1"/>
        <v>99.04914285714284</v>
      </c>
    </row>
    <row r="24" spans="2:11" ht="23.4" customHeight="1" x14ac:dyDescent="0.3">
      <c r="B24" s="57" t="s">
        <v>130</v>
      </c>
      <c r="C24" s="46">
        <v>110823.55</v>
      </c>
      <c r="D24" s="46">
        <v>107704</v>
      </c>
      <c r="E24" s="46"/>
      <c r="F24" s="46">
        <v>107704</v>
      </c>
      <c r="G24" s="46">
        <f>F24/C24*100</f>
        <v>97.185119949685784</v>
      </c>
      <c r="H24" s="46">
        <f t="shared" si="1"/>
        <v>100</v>
      </c>
    </row>
    <row r="25" spans="2:11" ht="23.4" customHeight="1" x14ac:dyDescent="0.3">
      <c r="B25" s="57" t="s">
        <v>131</v>
      </c>
      <c r="C25" s="47">
        <v>291.99</v>
      </c>
      <c r="D25" s="46">
        <v>133</v>
      </c>
      <c r="E25" s="46"/>
      <c r="F25" s="46">
        <v>275.27999999999997</v>
      </c>
      <c r="G25" s="46">
        <f>F25/C25*100</f>
        <v>94.277201274016221</v>
      </c>
      <c r="H25" s="46">
        <f t="shared" si="1"/>
        <v>206.97744360902254</v>
      </c>
    </row>
    <row r="26" spans="2:11" ht="23.4" customHeight="1" x14ac:dyDescent="0.3">
      <c r="B26" s="57" t="s">
        <v>132</v>
      </c>
      <c r="C26" s="46">
        <v>35065.24</v>
      </c>
      <c r="D26" s="46">
        <v>33454</v>
      </c>
      <c r="E26" s="46"/>
      <c r="F26" s="46">
        <v>33311.72</v>
      </c>
      <c r="G26" s="46">
        <f>F26/C26*100</f>
        <v>94.999264228620717</v>
      </c>
      <c r="H26" s="46">
        <f t="shared" si="1"/>
        <v>99.574699587493271</v>
      </c>
    </row>
    <row r="27" spans="2:11" ht="27.6" customHeight="1" x14ac:dyDescent="0.3">
      <c r="B27" s="57" t="s">
        <v>126</v>
      </c>
      <c r="C27" s="46">
        <v>1439101.4</v>
      </c>
      <c r="D27" s="46">
        <v>1669000</v>
      </c>
      <c r="E27" s="46"/>
      <c r="F27" s="46">
        <v>1660028.34</v>
      </c>
      <c r="G27" s="46">
        <f>F27/C27*100</f>
        <v>115.3517285161421</v>
      </c>
      <c r="H27" s="46">
        <f t="shared" si="1"/>
        <v>99.462452965847817</v>
      </c>
      <c r="I27" s="24"/>
      <c r="J27" s="24"/>
      <c r="K27" s="24"/>
    </row>
    <row r="28" spans="2:11" ht="29.4" customHeight="1" x14ac:dyDescent="0.3">
      <c r="B28" s="57" t="s">
        <v>127</v>
      </c>
      <c r="C28" s="46">
        <v>70640.83</v>
      </c>
      <c r="D28" s="46">
        <v>179418</v>
      </c>
      <c r="E28" s="46"/>
      <c r="F28" s="46">
        <v>173579.77</v>
      </c>
      <c r="G28" s="46">
        <f>F28/C28*100</f>
        <v>245.72158905833922</v>
      </c>
      <c r="H28" s="46">
        <f t="shared" si="1"/>
        <v>96.74601767938556</v>
      </c>
      <c r="I28" s="24"/>
      <c r="J28" s="24"/>
      <c r="K28" s="24"/>
    </row>
    <row r="29" spans="2:11" ht="21.6" customHeight="1" x14ac:dyDescent="0.3">
      <c r="B29" s="59" t="s">
        <v>117</v>
      </c>
      <c r="C29" s="54">
        <f>SUM(C31:C32)</f>
        <v>41956.909999999996</v>
      </c>
      <c r="D29" s="54">
        <f>SUM(D30:D32)</f>
        <v>58346</v>
      </c>
      <c r="E29" s="54"/>
      <c r="F29" s="54">
        <f>SUM(F30:F32)</f>
        <v>57127.039999999994</v>
      </c>
      <c r="G29" s="54">
        <f>F29/C29*100</f>
        <v>136.15645194081262</v>
      </c>
      <c r="H29" s="54">
        <f t="shared" si="1"/>
        <v>97.910807938847555</v>
      </c>
      <c r="I29" s="24"/>
      <c r="J29" s="24"/>
      <c r="K29" s="24"/>
    </row>
    <row r="30" spans="2:11" ht="27.6" x14ac:dyDescent="0.3">
      <c r="B30" s="57" t="s">
        <v>125</v>
      </c>
      <c r="C30" s="60">
        <v>0</v>
      </c>
      <c r="D30" s="123">
        <v>4510</v>
      </c>
      <c r="E30" s="123"/>
      <c r="F30" s="46">
        <v>3438.78</v>
      </c>
      <c r="G30" s="123">
        <v>0</v>
      </c>
      <c r="H30" s="123">
        <f t="shared" si="1"/>
        <v>76.247893569844791</v>
      </c>
    </row>
    <row r="31" spans="2:11" x14ac:dyDescent="0.3">
      <c r="B31" s="57" t="s">
        <v>130</v>
      </c>
      <c r="C31" s="46">
        <v>11925.74</v>
      </c>
      <c r="D31" s="46">
        <v>21236</v>
      </c>
      <c r="E31" s="46"/>
      <c r="F31" s="46">
        <v>21175.5</v>
      </c>
      <c r="G31" s="46">
        <f>F31/C31*100</f>
        <v>177.5613085645</v>
      </c>
      <c r="H31" s="46">
        <f t="shared" si="1"/>
        <v>99.71510642305519</v>
      </c>
    </row>
    <row r="32" spans="2:11" ht="27.6" x14ac:dyDescent="0.3">
      <c r="B32" s="57" t="s">
        <v>127</v>
      </c>
      <c r="C32" s="46">
        <v>30031.17</v>
      </c>
      <c r="D32" s="46">
        <v>32600</v>
      </c>
      <c r="E32" s="46"/>
      <c r="F32" s="46">
        <v>32512.76</v>
      </c>
      <c r="G32" s="46">
        <f>F32/C32*100</f>
        <v>108.26338101379334</v>
      </c>
      <c r="H32" s="46">
        <f t="shared" si="1"/>
        <v>99.732392638036799</v>
      </c>
    </row>
  </sheetData>
  <mergeCells count="1">
    <mergeCell ref="B1:E3"/>
  </mergeCells>
  <pageMargins left="0.7" right="0.7" top="0.75" bottom="0.75" header="0.3" footer="0.3"/>
  <pageSetup paperSize="9" scale="6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1"/>
  <sheetViews>
    <sheetView topLeftCell="B1" workbookViewId="0">
      <selection activeCell="K14" sqref="K14"/>
    </sheetView>
  </sheetViews>
  <sheetFormatPr defaultRowHeight="14.4" x14ac:dyDescent="0.3"/>
  <cols>
    <col min="2" max="2" width="37.6640625" customWidth="1"/>
    <col min="3" max="3" width="25.33203125" customWidth="1"/>
    <col min="4" max="4" width="25.33203125" hidden="1" customWidth="1"/>
    <col min="5" max="6" width="25.33203125" customWidth="1"/>
    <col min="7" max="8" width="15.6640625" customWidth="1"/>
  </cols>
  <sheetData>
    <row r="1" spans="2:8" ht="17.399999999999999" x14ac:dyDescent="0.3">
      <c r="B1" s="13"/>
      <c r="C1" s="13"/>
      <c r="D1" s="13"/>
      <c r="E1" s="13"/>
      <c r="F1" s="2"/>
      <c r="G1" s="2"/>
      <c r="H1" s="2"/>
    </row>
    <row r="2" spans="2:8" ht="15.75" customHeight="1" x14ac:dyDescent="0.3">
      <c r="B2" s="174" t="s">
        <v>21</v>
      </c>
      <c r="C2" s="174"/>
      <c r="D2" s="174"/>
      <c r="E2" s="174"/>
      <c r="F2" s="174"/>
      <c r="G2" s="174"/>
      <c r="H2" s="174"/>
    </row>
    <row r="3" spans="2:8" ht="17.399999999999999" x14ac:dyDescent="0.3">
      <c r="B3" s="31"/>
      <c r="C3" s="31"/>
      <c r="D3" s="31"/>
      <c r="E3" s="31"/>
      <c r="F3" s="32"/>
      <c r="G3" s="32"/>
      <c r="H3" s="32"/>
    </row>
    <row r="4" spans="2:8" ht="26.4" x14ac:dyDescent="0.3">
      <c r="B4" s="25" t="s">
        <v>0</v>
      </c>
      <c r="C4" s="25" t="s">
        <v>136</v>
      </c>
      <c r="D4" s="25" t="s">
        <v>137</v>
      </c>
      <c r="E4" s="25" t="s">
        <v>138</v>
      </c>
      <c r="F4" s="25" t="s">
        <v>159</v>
      </c>
      <c r="G4" s="25" t="s">
        <v>16</v>
      </c>
      <c r="H4" s="25" t="s">
        <v>32</v>
      </c>
    </row>
    <row r="5" spans="2:8" x14ac:dyDescent="0.3">
      <c r="B5" s="26">
        <v>1</v>
      </c>
      <c r="C5" s="65">
        <v>2</v>
      </c>
      <c r="D5" s="65">
        <v>3</v>
      </c>
      <c r="E5" s="65">
        <v>4</v>
      </c>
      <c r="F5" s="65">
        <v>5</v>
      </c>
      <c r="G5" s="65" t="s">
        <v>17</v>
      </c>
      <c r="H5" s="65" t="s">
        <v>18</v>
      </c>
    </row>
    <row r="6" spans="2:8" ht="15.75" customHeight="1" x14ac:dyDescent="0.3">
      <c r="B6" s="5" t="s">
        <v>30</v>
      </c>
      <c r="C6" s="66">
        <f>SUM(C7)</f>
        <v>1924401.13</v>
      </c>
      <c r="D6" s="66"/>
      <c r="E6" s="66">
        <f t="shared" ref="E6:F8" si="0">SUM(E7)</f>
        <v>2355545</v>
      </c>
      <c r="F6" s="66">
        <f t="shared" si="0"/>
        <v>2334244.85</v>
      </c>
      <c r="G6" s="85">
        <v>1.2130000000000001</v>
      </c>
      <c r="H6" s="85">
        <f>F6/E6</f>
        <v>0.9909574429696737</v>
      </c>
    </row>
    <row r="7" spans="2:8" ht="15.75" customHeight="1" x14ac:dyDescent="0.3">
      <c r="B7" s="63" t="s">
        <v>133</v>
      </c>
      <c r="C7" s="66">
        <f>SUM(C8)</f>
        <v>1924401.13</v>
      </c>
      <c r="D7" s="66"/>
      <c r="E7" s="66">
        <f t="shared" si="0"/>
        <v>2355545</v>
      </c>
      <c r="F7" s="66">
        <f t="shared" si="0"/>
        <v>2334244.85</v>
      </c>
      <c r="G7" s="85">
        <v>1.2130000000000001</v>
      </c>
      <c r="H7" s="85">
        <f>F7/E7</f>
        <v>0.9909574429696737</v>
      </c>
    </row>
    <row r="8" spans="2:8" x14ac:dyDescent="0.3">
      <c r="B8" s="63" t="s">
        <v>134</v>
      </c>
      <c r="C8" s="66">
        <f>SUM(C9)</f>
        <v>1924401.13</v>
      </c>
      <c r="D8" s="66"/>
      <c r="E8" s="66">
        <f t="shared" si="0"/>
        <v>2355545</v>
      </c>
      <c r="F8" s="66">
        <f t="shared" si="0"/>
        <v>2334244.85</v>
      </c>
      <c r="G8" s="85">
        <v>1.2130000000000001</v>
      </c>
      <c r="H8" s="85">
        <f>F8/E8</f>
        <v>0.9909574429696737</v>
      </c>
    </row>
    <row r="9" spans="2:8" ht="26.4" x14ac:dyDescent="0.3">
      <c r="B9" s="64" t="s">
        <v>135</v>
      </c>
      <c r="C9" s="66">
        <v>1924401.13</v>
      </c>
      <c r="D9" s="66"/>
      <c r="E9" s="66">
        <v>2355545</v>
      </c>
      <c r="F9" s="66">
        <v>2334244.85</v>
      </c>
      <c r="G9" s="85">
        <f>F9/C9</f>
        <v>1.2129720844634924</v>
      </c>
      <c r="H9" s="85">
        <f>F9/E9</f>
        <v>0.9909574429696737</v>
      </c>
    </row>
    <row r="11" spans="2:8" x14ac:dyDescent="0.3">
      <c r="B11" s="24"/>
      <c r="C11" s="24"/>
      <c r="D11" s="24"/>
      <c r="E11" s="24"/>
      <c r="F11" s="24"/>
      <c r="G11" s="24"/>
      <c r="H11" s="24"/>
    </row>
  </sheetData>
  <mergeCells count="1">
    <mergeCell ref="B2:H2"/>
  </mergeCells>
  <pageMargins left="0.7" right="0.7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22"/>
  <sheetViews>
    <sheetView workbookViewId="0">
      <selection activeCell="G16" sqref="G16"/>
    </sheetView>
  </sheetViews>
  <sheetFormatPr defaultRowHeight="14.4" x14ac:dyDescent="0.3"/>
  <cols>
    <col min="2" max="2" width="7.44140625" bestFit="1" customWidth="1"/>
    <col min="3" max="3" width="8.44140625" bestFit="1" customWidth="1"/>
    <col min="4" max="4" width="8.44140625" customWidth="1"/>
    <col min="5" max="5" width="5.44140625" bestFit="1" customWidth="1"/>
    <col min="6" max="10" width="25.33203125" customWidth="1"/>
    <col min="11" max="12" width="15.6640625" customWidth="1"/>
  </cols>
  <sheetData>
    <row r="1" spans="2:12" ht="18" customHeight="1" x14ac:dyDescent="0.3">
      <c r="B1" s="1"/>
      <c r="C1" s="1"/>
      <c r="D1" s="13"/>
      <c r="E1" s="1"/>
      <c r="F1" s="1"/>
      <c r="G1" s="1"/>
      <c r="H1" s="1"/>
      <c r="I1" s="1"/>
      <c r="J1" s="1"/>
      <c r="K1" s="1"/>
      <c r="L1" s="13"/>
    </row>
    <row r="2" spans="2:12" ht="15.75" customHeight="1" x14ac:dyDescent="0.3">
      <c r="B2" s="174" t="s">
        <v>4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2:12" ht="17.399999999999999" x14ac:dyDescent="0.3">
      <c r="B3" s="31"/>
      <c r="C3" s="31"/>
      <c r="D3" s="31"/>
      <c r="E3" s="31"/>
      <c r="F3" s="31"/>
      <c r="G3" s="31"/>
      <c r="H3" s="31"/>
      <c r="I3" s="31"/>
      <c r="J3" s="32"/>
      <c r="K3" s="32"/>
      <c r="L3" s="32"/>
    </row>
    <row r="4" spans="2:12" ht="18" customHeight="1" x14ac:dyDescent="0.3">
      <c r="B4" s="174" t="s">
        <v>33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</row>
    <row r="5" spans="2:12" ht="15.75" customHeight="1" x14ac:dyDescent="0.3">
      <c r="B5" s="174" t="s">
        <v>22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2:12" ht="17.399999999999999" x14ac:dyDescent="0.3">
      <c r="B6" s="31"/>
      <c r="C6" s="31"/>
      <c r="D6" s="31"/>
      <c r="E6" s="31"/>
      <c r="F6" s="31"/>
      <c r="G6" s="31"/>
      <c r="H6" s="31"/>
      <c r="I6" s="31"/>
      <c r="J6" s="32"/>
      <c r="K6" s="32"/>
      <c r="L6" s="32"/>
    </row>
    <row r="7" spans="2:12" ht="25.5" customHeight="1" x14ac:dyDescent="0.3">
      <c r="B7" s="180" t="s">
        <v>0</v>
      </c>
      <c r="C7" s="181"/>
      <c r="D7" s="181"/>
      <c r="E7" s="181"/>
      <c r="F7" s="182"/>
      <c r="G7" s="27" t="s">
        <v>39</v>
      </c>
      <c r="H7" s="27" t="s">
        <v>36</v>
      </c>
      <c r="I7" s="27" t="s">
        <v>37</v>
      </c>
      <c r="J7" s="27" t="s">
        <v>38</v>
      </c>
      <c r="K7" s="27" t="s">
        <v>16</v>
      </c>
      <c r="L7" s="27" t="s">
        <v>32</v>
      </c>
    </row>
    <row r="8" spans="2:12" x14ac:dyDescent="0.3">
      <c r="B8" s="180">
        <v>1</v>
      </c>
      <c r="C8" s="181"/>
      <c r="D8" s="181"/>
      <c r="E8" s="181"/>
      <c r="F8" s="182"/>
      <c r="G8" s="28">
        <v>2</v>
      </c>
      <c r="H8" s="28">
        <v>3</v>
      </c>
      <c r="I8" s="28">
        <v>4</v>
      </c>
      <c r="J8" s="28">
        <v>5</v>
      </c>
      <c r="K8" s="28" t="s">
        <v>17</v>
      </c>
      <c r="L8" s="28" t="s">
        <v>18</v>
      </c>
    </row>
    <row r="9" spans="2:12" ht="26.4" x14ac:dyDescent="0.3">
      <c r="B9" s="5">
        <v>8</v>
      </c>
      <c r="C9" s="5"/>
      <c r="D9" s="5"/>
      <c r="E9" s="5"/>
      <c r="F9" s="5" t="s">
        <v>1</v>
      </c>
      <c r="G9" s="3"/>
      <c r="H9" s="3"/>
      <c r="I9" s="3"/>
      <c r="J9" s="23"/>
      <c r="K9" s="23"/>
      <c r="L9" s="23"/>
    </row>
    <row r="10" spans="2:12" x14ac:dyDescent="0.3">
      <c r="B10" s="5"/>
      <c r="C10" s="10">
        <v>84</v>
      </c>
      <c r="D10" s="10"/>
      <c r="E10" s="10"/>
      <c r="F10" s="10" t="s">
        <v>5</v>
      </c>
      <c r="G10" s="3"/>
      <c r="H10" s="3"/>
      <c r="I10" s="3"/>
      <c r="J10" s="23"/>
      <c r="K10" s="23"/>
      <c r="L10" s="23"/>
    </row>
    <row r="11" spans="2:12" ht="52.8" x14ac:dyDescent="0.3">
      <c r="B11" s="6"/>
      <c r="C11" s="6"/>
      <c r="D11" s="6">
        <v>841</v>
      </c>
      <c r="E11" s="6"/>
      <c r="F11" s="19" t="s">
        <v>23</v>
      </c>
      <c r="G11" s="3"/>
      <c r="H11" s="3"/>
      <c r="I11" s="3"/>
      <c r="J11" s="23"/>
      <c r="K11" s="23"/>
      <c r="L11" s="23"/>
    </row>
    <row r="12" spans="2:12" ht="26.4" x14ac:dyDescent="0.3">
      <c r="B12" s="6"/>
      <c r="C12" s="6"/>
      <c r="D12" s="6"/>
      <c r="E12" s="6">
        <v>8413</v>
      </c>
      <c r="F12" s="19" t="s">
        <v>24</v>
      </c>
      <c r="G12" s="3"/>
      <c r="H12" s="3"/>
      <c r="I12" s="3"/>
      <c r="J12" s="23"/>
      <c r="K12" s="23"/>
      <c r="L12" s="23"/>
    </row>
    <row r="13" spans="2:12" x14ac:dyDescent="0.3">
      <c r="B13" s="6"/>
      <c r="C13" s="6"/>
      <c r="D13" s="6"/>
      <c r="E13" s="7" t="s">
        <v>11</v>
      </c>
      <c r="F13" s="12"/>
      <c r="G13" s="3"/>
      <c r="H13" s="3"/>
      <c r="I13" s="3"/>
      <c r="J13" s="23"/>
      <c r="K13" s="23"/>
      <c r="L13" s="23"/>
    </row>
    <row r="14" spans="2:12" ht="26.4" x14ac:dyDescent="0.3">
      <c r="B14" s="8">
        <v>5</v>
      </c>
      <c r="C14" s="9"/>
      <c r="D14" s="9"/>
      <c r="E14" s="9"/>
      <c r="F14" s="14" t="s">
        <v>2</v>
      </c>
      <c r="G14" s="3"/>
      <c r="H14" s="3"/>
      <c r="I14" s="3"/>
      <c r="J14" s="23"/>
      <c r="K14" s="23"/>
      <c r="L14" s="23"/>
    </row>
    <row r="15" spans="2:12" ht="26.4" x14ac:dyDescent="0.3">
      <c r="B15" s="10"/>
      <c r="C15" s="10">
        <v>54</v>
      </c>
      <c r="D15" s="10"/>
      <c r="E15" s="10"/>
      <c r="F15" s="15" t="s">
        <v>6</v>
      </c>
      <c r="G15" s="3"/>
      <c r="H15" s="3"/>
      <c r="I15" s="4"/>
      <c r="J15" s="23"/>
      <c r="K15" s="23"/>
      <c r="L15" s="23"/>
    </row>
    <row r="16" spans="2:12" ht="66" x14ac:dyDescent="0.3">
      <c r="B16" s="10"/>
      <c r="C16" s="10"/>
      <c r="D16" s="10">
        <v>541</v>
      </c>
      <c r="E16" s="19"/>
      <c r="F16" s="19" t="s">
        <v>25</v>
      </c>
      <c r="G16" s="3"/>
      <c r="H16" s="3"/>
      <c r="I16" s="4"/>
      <c r="J16" s="23"/>
      <c r="K16" s="23"/>
      <c r="L16" s="23"/>
    </row>
    <row r="17" spans="2:12" ht="39.6" x14ac:dyDescent="0.3">
      <c r="B17" s="10"/>
      <c r="C17" s="10"/>
      <c r="D17" s="10"/>
      <c r="E17" s="19">
        <v>5413</v>
      </c>
      <c r="F17" s="19" t="s">
        <v>26</v>
      </c>
      <c r="G17" s="3"/>
      <c r="H17" s="3"/>
      <c r="I17" s="4"/>
      <c r="J17" s="23"/>
      <c r="K17" s="23"/>
      <c r="L17" s="23"/>
    </row>
    <row r="18" spans="2:12" x14ac:dyDescent="0.3">
      <c r="B18" s="11"/>
      <c r="C18" s="9"/>
      <c r="D18" s="9"/>
      <c r="E18" s="9"/>
      <c r="F18" s="14" t="s">
        <v>11</v>
      </c>
      <c r="G18" s="3"/>
      <c r="H18" s="3"/>
      <c r="I18" s="3"/>
      <c r="J18" s="23"/>
      <c r="K18" s="23"/>
      <c r="L18" s="23"/>
    </row>
    <row r="20" spans="2:12" x14ac:dyDescent="0.3"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2:12" x14ac:dyDescent="0.3"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2:12" x14ac:dyDescent="0.3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8"/>
  <sheetViews>
    <sheetView workbookViewId="0">
      <selection activeCell="L12" sqref="L12"/>
    </sheetView>
  </sheetViews>
  <sheetFormatPr defaultRowHeight="14.4" x14ac:dyDescent="0.3"/>
  <cols>
    <col min="2" max="2" width="37.6640625" customWidth="1"/>
    <col min="3" max="6" width="25.33203125" customWidth="1"/>
    <col min="7" max="8" width="15.6640625" customWidth="1"/>
  </cols>
  <sheetData>
    <row r="1" spans="2:8" ht="17.399999999999999" x14ac:dyDescent="0.3">
      <c r="B1" s="13"/>
      <c r="C1" s="13"/>
      <c r="D1" s="13"/>
      <c r="E1" s="13"/>
      <c r="F1" s="2"/>
      <c r="G1" s="2"/>
      <c r="H1" s="2"/>
    </row>
    <row r="2" spans="2:8" ht="15.75" customHeight="1" x14ac:dyDescent="0.3">
      <c r="B2" s="174" t="s">
        <v>27</v>
      </c>
      <c r="C2" s="174"/>
      <c r="D2" s="174"/>
      <c r="E2" s="174"/>
      <c r="F2" s="174"/>
      <c r="G2" s="174"/>
      <c r="H2" s="174"/>
    </row>
    <row r="3" spans="2:8" ht="17.399999999999999" x14ac:dyDescent="0.3">
      <c r="B3" s="31"/>
      <c r="C3" s="31"/>
      <c r="D3" s="31"/>
      <c r="E3" s="31"/>
      <c r="F3" s="32"/>
      <c r="G3" s="32"/>
      <c r="H3" s="32"/>
    </row>
    <row r="4" spans="2:8" ht="26.4" x14ac:dyDescent="0.3">
      <c r="B4" s="25" t="s">
        <v>0</v>
      </c>
      <c r="C4" s="25" t="s">
        <v>39</v>
      </c>
      <c r="D4" s="25" t="s">
        <v>36</v>
      </c>
      <c r="E4" s="25" t="s">
        <v>37</v>
      </c>
      <c r="F4" s="25" t="s">
        <v>38</v>
      </c>
      <c r="G4" s="25" t="s">
        <v>16</v>
      </c>
      <c r="H4" s="25" t="s">
        <v>32</v>
      </c>
    </row>
    <row r="5" spans="2:8" x14ac:dyDescent="0.3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 t="s">
        <v>17</v>
      </c>
      <c r="H5" s="25" t="s">
        <v>18</v>
      </c>
    </row>
    <row r="6" spans="2:8" x14ac:dyDescent="0.3">
      <c r="B6" s="5" t="s">
        <v>28</v>
      </c>
      <c r="C6" s="3"/>
      <c r="D6" s="3"/>
      <c r="E6" s="4"/>
      <c r="F6" s="23"/>
      <c r="G6" s="23"/>
      <c r="H6" s="23"/>
    </row>
    <row r="7" spans="2:8" x14ac:dyDescent="0.3">
      <c r="B7" s="5" t="s">
        <v>8</v>
      </c>
      <c r="C7" s="3"/>
      <c r="D7" s="3"/>
      <c r="E7" s="3"/>
      <c r="F7" s="23"/>
      <c r="G7" s="23"/>
      <c r="H7" s="23"/>
    </row>
    <row r="8" spans="2:8" x14ac:dyDescent="0.3">
      <c r="B8" s="16" t="s">
        <v>9</v>
      </c>
      <c r="C8" s="3"/>
      <c r="D8" s="3"/>
      <c r="E8" s="3"/>
      <c r="F8" s="23"/>
      <c r="G8" s="23"/>
      <c r="H8" s="23"/>
    </row>
    <row r="9" spans="2:8" x14ac:dyDescent="0.3">
      <c r="B9" s="17" t="s">
        <v>10</v>
      </c>
      <c r="C9" s="3"/>
      <c r="D9" s="3"/>
      <c r="E9" s="3"/>
      <c r="F9" s="23"/>
      <c r="G9" s="23"/>
      <c r="H9" s="23"/>
    </row>
    <row r="10" spans="2:8" x14ac:dyDescent="0.3">
      <c r="B10" s="17" t="s">
        <v>11</v>
      </c>
      <c r="C10" s="3"/>
      <c r="D10" s="3"/>
      <c r="E10" s="3"/>
      <c r="F10" s="23"/>
      <c r="G10" s="23"/>
      <c r="H10" s="23"/>
    </row>
    <row r="11" spans="2:8" x14ac:dyDescent="0.3">
      <c r="B11" s="5" t="s">
        <v>12</v>
      </c>
      <c r="C11" s="3"/>
      <c r="D11" s="3"/>
      <c r="E11" s="4"/>
      <c r="F11" s="23"/>
      <c r="G11" s="23"/>
      <c r="H11" s="23"/>
    </row>
    <row r="12" spans="2:8" x14ac:dyDescent="0.3">
      <c r="B12" s="18" t="s">
        <v>13</v>
      </c>
      <c r="C12" s="3"/>
      <c r="D12" s="3"/>
      <c r="E12" s="4"/>
      <c r="F12" s="23"/>
      <c r="G12" s="23"/>
      <c r="H12" s="23"/>
    </row>
    <row r="13" spans="2:8" x14ac:dyDescent="0.3">
      <c r="B13" s="5" t="s">
        <v>14</v>
      </c>
      <c r="C13" s="3"/>
      <c r="D13" s="3"/>
      <c r="E13" s="4"/>
      <c r="F13" s="23"/>
      <c r="G13" s="23"/>
      <c r="H13" s="23"/>
    </row>
    <row r="14" spans="2:8" x14ac:dyDescent="0.3">
      <c r="B14" s="18" t="s">
        <v>15</v>
      </c>
      <c r="C14" s="3"/>
      <c r="D14" s="3"/>
      <c r="E14" s="4"/>
      <c r="F14" s="23"/>
      <c r="G14" s="23"/>
      <c r="H14" s="23"/>
    </row>
    <row r="15" spans="2:8" x14ac:dyDescent="0.3">
      <c r="B15" s="10" t="s">
        <v>7</v>
      </c>
      <c r="C15" s="3"/>
      <c r="D15" s="3"/>
      <c r="E15" s="4"/>
      <c r="F15" s="23"/>
      <c r="G15" s="23"/>
      <c r="H15" s="23"/>
    </row>
    <row r="16" spans="2:8" x14ac:dyDescent="0.3">
      <c r="B16" s="18"/>
      <c r="C16" s="3"/>
      <c r="D16" s="3"/>
      <c r="E16" s="4"/>
      <c r="F16" s="23"/>
      <c r="G16" s="23"/>
      <c r="H16" s="23"/>
    </row>
    <row r="17" spans="2:8" ht="15.75" customHeight="1" x14ac:dyDescent="0.3">
      <c r="B17" s="5" t="s">
        <v>29</v>
      </c>
      <c r="C17" s="3"/>
      <c r="D17" s="3"/>
      <c r="E17" s="4"/>
      <c r="F17" s="23"/>
      <c r="G17" s="23"/>
      <c r="H17" s="23"/>
    </row>
    <row r="18" spans="2:8" ht="15.75" customHeight="1" x14ac:dyDescent="0.3">
      <c r="B18" s="5" t="s">
        <v>8</v>
      </c>
      <c r="C18" s="3"/>
      <c r="D18" s="3"/>
      <c r="E18" s="3"/>
      <c r="F18" s="23"/>
      <c r="G18" s="23"/>
      <c r="H18" s="23"/>
    </row>
    <row r="19" spans="2:8" x14ac:dyDescent="0.3">
      <c r="B19" s="16" t="s">
        <v>9</v>
      </c>
      <c r="C19" s="3"/>
      <c r="D19" s="3"/>
      <c r="E19" s="3"/>
      <c r="F19" s="23"/>
      <c r="G19" s="23"/>
      <c r="H19" s="23"/>
    </row>
    <row r="20" spans="2:8" x14ac:dyDescent="0.3">
      <c r="B20" s="17" t="s">
        <v>10</v>
      </c>
      <c r="C20" s="3"/>
      <c r="D20" s="3"/>
      <c r="E20" s="3"/>
      <c r="F20" s="23"/>
      <c r="G20" s="23"/>
      <c r="H20" s="23"/>
    </row>
    <row r="21" spans="2:8" x14ac:dyDescent="0.3">
      <c r="B21" s="17" t="s">
        <v>11</v>
      </c>
      <c r="C21" s="3"/>
      <c r="D21" s="3"/>
      <c r="E21" s="3"/>
      <c r="F21" s="23"/>
      <c r="G21" s="23"/>
      <c r="H21" s="23"/>
    </row>
    <row r="22" spans="2:8" x14ac:dyDescent="0.3">
      <c r="B22" s="5" t="s">
        <v>12</v>
      </c>
      <c r="C22" s="3"/>
      <c r="D22" s="3"/>
      <c r="E22" s="4"/>
      <c r="F22" s="23"/>
      <c r="G22" s="23"/>
      <c r="H22" s="23"/>
    </row>
    <row r="23" spans="2:8" x14ac:dyDescent="0.3">
      <c r="B23" s="18" t="s">
        <v>13</v>
      </c>
      <c r="C23" s="3"/>
      <c r="D23" s="3"/>
      <c r="E23" s="4"/>
      <c r="F23" s="23"/>
      <c r="G23" s="23"/>
      <c r="H23" s="23"/>
    </row>
    <row r="24" spans="2:8" x14ac:dyDescent="0.3">
      <c r="B24" s="5" t="s">
        <v>14</v>
      </c>
      <c r="C24" s="3"/>
      <c r="D24" s="3"/>
      <c r="E24" s="4"/>
      <c r="F24" s="23"/>
      <c r="G24" s="23"/>
      <c r="H24" s="23"/>
    </row>
    <row r="25" spans="2:8" x14ac:dyDescent="0.3">
      <c r="B25" s="18" t="s">
        <v>15</v>
      </c>
      <c r="C25" s="3"/>
      <c r="D25" s="3"/>
      <c r="E25" s="4"/>
      <c r="F25" s="23"/>
      <c r="G25" s="23"/>
      <c r="H25" s="23"/>
    </row>
    <row r="26" spans="2:8" x14ac:dyDescent="0.3">
      <c r="B26" s="10" t="s">
        <v>7</v>
      </c>
      <c r="C26" s="3"/>
      <c r="D26" s="3"/>
      <c r="E26" s="4"/>
      <c r="F26" s="23"/>
      <c r="G26" s="23"/>
      <c r="H26" s="23"/>
    </row>
    <row r="28" spans="2:8" x14ac:dyDescent="0.3">
      <c r="B28" s="30"/>
      <c r="C28" s="30"/>
      <c r="D28" s="30"/>
      <c r="E28" s="30"/>
      <c r="F28" s="30"/>
      <c r="G28" s="30"/>
      <c r="H28" s="3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63"/>
  <sheetViews>
    <sheetView topLeftCell="B247" workbookViewId="0">
      <selection activeCell="H261" sqref="H261"/>
    </sheetView>
  </sheetViews>
  <sheetFormatPr defaultRowHeight="14.4" x14ac:dyDescent="0.3"/>
  <cols>
    <col min="2" max="2" width="28.77734375" customWidth="1"/>
    <col min="3" max="3" width="22.33203125" customWidth="1"/>
    <col min="4" max="4" width="26.33203125" customWidth="1"/>
    <col min="5" max="5" width="16.44140625" style="89" customWidth="1"/>
    <col min="6" max="7" width="24.33203125" customWidth="1"/>
    <col min="8" max="8" width="15.6640625" customWidth="1"/>
    <col min="9" max="9" width="24.33203125" customWidth="1"/>
  </cols>
  <sheetData>
    <row r="1" spans="1:9" ht="17.399999999999999" x14ac:dyDescent="0.3">
      <c r="A1" s="81"/>
      <c r="B1" s="82"/>
      <c r="C1" s="82"/>
      <c r="D1" s="82"/>
      <c r="E1" s="86"/>
      <c r="F1" s="82"/>
      <c r="G1" s="1"/>
      <c r="H1" s="2"/>
      <c r="I1" s="2"/>
    </row>
    <row r="2" spans="1:9" ht="18" customHeight="1" x14ac:dyDescent="0.3">
      <c r="A2" s="81"/>
      <c r="B2" s="178" t="s">
        <v>3</v>
      </c>
      <c r="C2" s="178"/>
      <c r="D2" s="178"/>
      <c r="E2" s="178"/>
      <c r="F2" s="35"/>
      <c r="G2" s="69"/>
      <c r="H2" s="69"/>
      <c r="I2" s="20"/>
    </row>
    <row r="3" spans="1:9" ht="17.399999999999999" x14ac:dyDescent="0.3">
      <c r="A3" s="81"/>
      <c r="B3" s="37"/>
      <c r="C3" s="37"/>
      <c r="D3" s="37"/>
      <c r="E3" s="87"/>
      <c r="F3" s="83"/>
      <c r="G3" s="34"/>
      <c r="H3" s="32"/>
      <c r="I3" s="2"/>
    </row>
    <row r="4" spans="1:9" ht="15.6" x14ac:dyDescent="0.3">
      <c r="A4" s="81"/>
      <c r="B4" s="188" t="s">
        <v>35</v>
      </c>
      <c r="C4" s="188"/>
      <c r="D4" s="188"/>
      <c r="E4" s="188"/>
      <c r="F4" s="68"/>
      <c r="G4" s="68"/>
      <c r="H4" s="68"/>
    </row>
    <row r="5" spans="1:9" s="29" customFormat="1" ht="10.199999999999999" x14ac:dyDescent="0.2">
      <c r="A5" s="84"/>
      <c r="B5" s="84"/>
      <c r="C5" s="84"/>
      <c r="D5" s="84"/>
      <c r="E5" s="88"/>
      <c r="F5" s="84"/>
    </row>
    <row r="6" spans="1:9" ht="30" customHeight="1" x14ac:dyDescent="0.3">
      <c r="B6" s="191" t="s">
        <v>139</v>
      </c>
      <c r="C6" s="193" t="s">
        <v>140</v>
      </c>
      <c r="D6" s="194"/>
      <c r="E6" s="195"/>
    </row>
    <row r="7" spans="1:9" ht="30" customHeight="1" x14ac:dyDescent="0.3">
      <c r="B7" s="192"/>
      <c r="C7" s="196"/>
      <c r="D7" s="197"/>
      <c r="E7" s="198"/>
    </row>
    <row r="8" spans="1:9" ht="30" customHeight="1" x14ac:dyDescent="0.3">
      <c r="B8" s="67">
        <v>1</v>
      </c>
      <c r="C8" s="199">
        <v>2</v>
      </c>
      <c r="D8" s="200"/>
      <c r="E8" s="201"/>
    </row>
    <row r="9" spans="1:9" ht="46.2" customHeight="1" x14ac:dyDescent="0.3">
      <c r="B9" s="70" t="s">
        <v>141</v>
      </c>
      <c r="C9" s="189" t="s">
        <v>142</v>
      </c>
      <c r="D9" s="190"/>
      <c r="E9" s="185"/>
    </row>
    <row r="10" spans="1:9" ht="30" customHeight="1" x14ac:dyDescent="0.3">
      <c r="B10" s="70" t="s">
        <v>143</v>
      </c>
      <c r="C10" s="189" t="s">
        <v>144</v>
      </c>
      <c r="D10" s="190"/>
      <c r="E10" s="186"/>
    </row>
    <row r="11" spans="1:9" ht="30" customHeight="1" x14ac:dyDescent="0.3">
      <c r="B11" s="70" t="s">
        <v>145</v>
      </c>
      <c r="C11" s="183" t="s">
        <v>160</v>
      </c>
      <c r="D11" s="184"/>
      <c r="E11" s="187"/>
    </row>
    <row r="12" spans="1:9" ht="26.4" x14ac:dyDescent="0.3">
      <c r="B12" s="113"/>
      <c r="C12" s="114" t="s">
        <v>138</v>
      </c>
      <c r="D12" s="114" t="s">
        <v>41</v>
      </c>
      <c r="E12" s="115" t="s">
        <v>16</v>
      </c>
    </row>
    <row r="13" spans="1:9" ht="33.6" customHeight="1" x14ac:dyDescent="0.3">
      <c r="B13" s="116"/>
      <c r="C13" s="117">
        <v>2355545</v>
      </c>
      <c r="D13" s="117">
        <v>2334244.85</v>
      </c>
      <c r="E13" s="158">
        <f t="shared" ref="E13:E18" si="0">D13/C13*100</f>
        <v>99.095744296967368</v>
      </c>
    </row>
    <row r="14" spans="1:9" ht="39.6" x14ac:dyDescent="0.3">
      <c r="B14" s="111" t="s">
        <v>146</v>
      </c>
      <c r="C14" s="112">
        <f>SUM(C15+C45)</f>
        <v>1776704</v>
      </c>
      <c r="D14" s="112">
        <f>SUM(D15+D45)</f>
        <v>1767732.3399999999</v>
      </c>
      <c r="E14" s="159">
        <f t="shared" si="0"/>
        <v>99.495039128633692</v>
      </c>
    </row>
    <row r="15" spans="1:9" ht="27.6" x14ac:dyDescent="0.3">
      <c r="B15" s="93" t="s">
        <v>147</v>
      </c>
      <c r="C15" s="97">
        <f>SUM(C16)</f>
        <v>107704</v>
      </c>
      <c r="D15" s="97">
        <f>SUM(D16)</f>
        <v>107704</v>
      </c>
      <c r="E15" s="160">
        <f t="shared" si="0"/>
        <v>100</v>
      </c>
    </row>
    <row r="16" spans="1:9" ht="27.6" x14ac:dyDescent="0.3">
      <c r="B16" s="71" t="s">
        <v>130</v>
      </c>
      <c r="C16" s="54">
        <f>+C17</f>
        <v>107704</v>
      </c>
      <c r="D16" s="54">
        <f>SUM(D17)</f>
        <v>107704</v>
      </c>
      <c r="E16" s="137">
        <f t="shared" si="0"/>
        <v>100</v>
      </c>
    </row>
    <row r="17" spans="2:8" x14ac:dyDescent="0.3">
      <c r="B17" s="57" t="s">
        <v>128</v>
      </c>
      <c r="C17" s="54">
        <f>SUM(C18+C42)</f>
        <v>107704</v>
      </c>
      <c r="D17" s="54">
        <f>SUM(D18+D42)</f>
        <v>107704</v>
      </c>
      <c r="E17" s="137">
        <f t="shared" si="0"/>
        <v>100</v>
      </c>
    </row>
    <row r="18" spans="2:8" x14ac:dyDescent="0.3">
      <c r="B18" s="72" t="s">
        <v>80</v>
      </c>
      <c r="C18" s="54">
        <v>106904</v>
      </c>
      <c r="D18" s="54">
        <v>106904</v>
      </c>
      <c r="E18" s="137">
        <f t="shared" si="0"/>
        <v>100</v>
      </c>
    </row>
    <row r="19" spans="2:8" ht="27.6" x14ac:dyDescent="0.3">
      <c r="B19" s="72" t="s">
        <v>81</v>
      </c>
      <c r="C19" s="55">
        <v>0</v>
      </c>
      <c r="D19" s="54">
        <f>D20+D21</f>
        <v>6875.8</v>
      </c>
      <c r="E19" s="132"/>
    </row>
    <row r="20" spans="2:8" x14ac:dyDescent="0.3">
      <c r="B20" s="57" t="s">
        <v>82</v>
      </c>
      <c r="C20" s="47">
        <v>0</v>
      </c>
      <c r="D20" s="46">
        <v>6223.76</v>
      </c>
      <c r="E20" s="132"/>
    </row>
    <row r="21" spans="2:8" ht="27.6" x14ac:dyDescent="0.3">
      <c r="B21" s="57" t="s">
        <v>84</v>
      </c>
      <c r="C21" s="47">
        <v>0</v>
      </c>
      <c r="D21" s="47">
        <v>652.04</v>
      </c>
      <c r="E21" s="132"/>
      <c r="F21" s="30"/>
      <c r="G21" s="30"/>
      <c r="H21" s="30"/>
    </row>
    <row r="22" spans="2:8" x14ac:dyDescent="0.3">
      <c r="B22" s="72" t="s">
        <v>85</v>
      </c>
      <c r="C22" s="55">
        <v>0</v>
      </c>
      <c r="D22" s="54">
        <f>D23+D24+D25+D26+D27</f>
        <v>36637.969999999994</v>
      </c>
      <c r="E22" s="132"/>
      <c r="F22" s="30"/>
      <c r="G22" s="30"/>
      <c r="H22" s="30"/>
    </row>
    <row r="23" spans="2:8" ht="27.6" x14ac:dyDescent="0.3">
      <c r="B23" s="57" t="s">
        <v>86</v>
      </c>
      <c r="C23" s="47">
        <v>0</v>
      </c>
      <c r="D23" s="46">
        <v>17374.66</v>
      </c>
      <c r="E23" s="132"/>
      <c r="F23" s="30"/>
      <c r="G23" s="30"/>
      <c r="H23" s="30"/>
    </row>
    <row r="24" spans="2:8" x14ac:dyDescent="0.3">
      <c r="B24" s="57" t="s">
        <v>88</v>
      </c>
      <c r="C24" s="47">
        <v>0</v>
      </c>
      <c r="D24" s="46">
        <v>14153.8</v>
      </c>
      <c r="E24" s="132"/>
    </row>
    <row r="25" spans="2:8" ht="27.6" x14ac:dyDescent="0.3">
      <c r="B25" s="57" t="s">
        <v>89</v>
      </c>
      <c r="C25" s="47">
        <v>0</v>
      </c>
      <c r="D25" s="46">
        <v>3656.49</v>
      </c>
      <c r="E25" s="132"/>
    </row>
    <row r="26" spans="2:8" x14ac:dyDescent="0.3">
      <c r="B26" s="57" t="s">
        <v>90</v>
      </c>
      <c r="C26" s="47">
        <v>0</v>
      </c>
      <c r="D26" s="47">
        <v>536.34</v>
      </c>
      <c r="E26" s="132"/>
    </row>
    <row r="27" spans="2:8" ht="27.6" x14ac:dyDescent="0.3">
      <c r="B27" s="57" t="s">
        <v>91</v>
      </c>
      <c r="C27" s="47">
        <v>0</v>
      </c>
      <c r="D27" s="47">
        <v>916.68</v>
      </c>
      <c r="E27" s="132"/>
    </row>
    <row r="28" spans="2:8" x14ac:dyDescent="0.3">
      <c r="B28" s="72" t="s">
        <v>92</v>
      </c>
      <c r="C28" s="55">
        <v>0</v>
      </c>
      <c r="D28" s="54">
        <f>SUM(D29:D35)</f>
        <v>56760.02</v>
      </c>
      <c r="E28" s="132"/>
    </row>
    <row r="29" spans="2:8" ht="27.6" x14ac:dyDescent="0.3">
      <c r="B29" s="57" t="s">
        <v>93</v>
      </c>
      <c r="C29" s="47">
        <v>0</v>
      </c>
      <c r="D29" s="46">
        <v>2609.2399999999998</v>
      </c>
      <c r="E29" s="132"/>
    </row>
    <row r="30" spans="2:8" ht="27.6" x14ac:dyDescent="0.3">
      <c r="B30" s="57" t="s">
        <v>94</v>
      </c>
      <c r="C30" s="47">
        <v>0</v>
      </c>
      <c r="D30" s="46">
        <v>18941.82</v>
      </c>
      <c r="E30" s="132"/>
    </row>
    <row r="31" spans="2:8" x14ac:dyDescent="0.3">
      <c r="B31" s="57" t="s">
        <v>95</v>
      </c>
      <c r="C31" s="47">
        <v>0</v>
      </c>
      <c r="D31" s="46">
        <v>15907.39</v>
      </c>
      <c r="E31" s="132"/>
    </row>
    <row r="32" spans="2:8" ht="27.6" x14ac:dyDescent="0.3">
      <c r="B32" s="57" t="s">
        <v>96</v>
      </c>
      <c r="C32" s="47">
        <v>0</v>
      </c>
      <c r="D32" s="46">
        <v>7960</v>
      </c>
      <c r="E32" s="132"/>
    </row>
    <row r="33" spans="2:5" ht="27.6" x14ac:dyDescent="0.3">
      <c r="B33" s="57" t="s">
        <v>161</v>
      </c>
      <c r="C33" s="47">
        <v>0</v>
      </c>
      <c r="D33" s="46">
        <v>5287.04</v>
      </c>
      <c r="E33" s="132"/>
    </row>
    <row r="34" spans="2:5" x14ac:dyDescent="0.3">
      <c r="B34" s="57" t="s">
        <v>97</v>
      </c>
      <c r="C34" s="47">
        <v>0</v>
      </c>
      <c r="D34" s="46">
        <v>4658.33</v>
      </c>
      <c r="E34" s="132"/>
    </row>
    <row r="35" spans="2:5" x14ac:dyDescent="0.3">
      <c r="B35" s="57" t="s">
        <v>98</v>
      </c>
      <c r="C35" s="47">
        <v>0</v>
      </c>
      <c r="D35" s="46">
        <v>1396.2</v>
      </c>
      <c r="E35" s="132"/>
    </row>
    <row r="36" spans="2:5" ht="27.6" x14ac:dyDescent="0.3">
      <c r="B36" s="57" t="s">
        <v>99</v>
      </c>
      <c r="C36" s="47">
        <v>0</v>
      </c>
      <c r="D36" s="46">
        <f>SUM(D37:D41)</f>
        <v>6630.2100000000009</v>
      </c>
      <c r="E36" s="132"/>
    </row>
    <row r="37" spans="2:5" x14ac:dyDescent="0.3">
      <c r="B37" s="57" t="s">
        <v>100</v>
      </c>
      <c r="C37" s="47">
        <v>0</v>
      </c>
      <c r="D37" s="46">
        <v>4864.1400000000003</v>
      </c>
      <c r="E37" s="132"/>
    </row>
    <row r="38" spans="2:5" x14ac:dyDescent="0.3">
      <c r="B38" s="57" t="s">
        <v>101</v>
      </c>
      <c r="C38" s="47">
        <v>0</v>
      </c>
      <c r="D38" s="46">
        <v>601.62</v>
      </c>
      <c r="E38" s="132"/>
    </row>
    <row r="39" spans="2:5" x14ac:dyDescent="0.3">
      <c r="B39" s="57" t="s">
        <v>102</v>
      </c>
      <c r="C39" s="47">
        <v>0</v>
      </c>
      <c r="D39" s="46">
        <v>163.09</v>
      </c>
      <c r="E39" s="132"/>
    </row>
    <row r="40" spans="2:5" x14ac:dyDescent="0.3">
      <c r="B40" s="57" t="s">
        <v>103</v>
      </c>
      <c r="C40" s="47">
        <v>0</v>
      </c>
      <c r="D40" s="46">
        <v>434.06</v>
      </c>
      <c r="E40" s="132"/>
    </row>
    <row r="41" spans="2:5" ht="27.6" x14ac:dyDescent="0.3">
      <c r="B41" s="57" t="s">
        <v>105</v>
      </c>
      <c r="C41" s="47">
        <v>0</v>
      </c>
      <c r="D41" s="46">
        <v>567.29999999999995</v>
      </c>
      <c r="E41" s="132"/>
    </row>
    <row r="42" spans="2:5" x14ac:dyDescent="0.3">
      <c r="B42" s="72" t="s">
        <v>106</v>
      </c>
      <c r="C42" s="55">
        <v>800</v>
      </c>
      <c r="D42" s="54">
        <f>SUM(D43)</f>
        <v>800</v>
      </c>
      <c r="E42" s="137">
        <f>D42/C42*100</f>
        <v>100</v>
      </c>
    </row>
    <row r="43" spans="2:5" x14ac:dyDescent="0.3">
      <c r="B43" s="72" t="s">
        <v>107</v>
      </c>
      <c r="C43" s="55">
        <v>0</v>
      </c>
      <c r="D43" s="54">
        <f>SUM(D44)</f>
        <v>800</v>
      </c>
      <c r="E43" s="132"/>
    </row>
    <row r="44" spans="2:5" ht="27.6" x14ac:dyDescent="0.3">
      <c r="B44" s="57" t="s">
        <v>108</v>
      </c>
      <c r="C44" s="47">
        <v>0</v>
      </c>
      <c r="D44" s="46">
        <v>800</v>
      </c>
      <c r="E44" s="132"/>
    </row>
    <row r="45" spans="2:5" ht="27.6" x14ac:dyDescent="0.3">
      <c r="B45" s="73" t="s">
        <v>148</v>
      </c>
      <c r="C45" s="98">
        <f>SUM(C46)</f>
        <v>1669000</v>
      </c>
      <c r="D45" s="98">
        <f>SUM(D46)</f>
        <v>1660028.3399999999</v>
      </c>
      <c r="E45" s="137">
        <f>D45/C45*100</f>
        <v>99.462452965847802</v>
      </c>
    </row>
    <row r="46" spans="2:5" ht="41.4" x14ac:dyDescent="0.3">
      <c r="B46" s="71" t="s">
        <v>126</v>
      </c>
      <c r="C46" s="99">
        <f>SUM(C47)</f>
        <v>1669000</v>
      </c>
      <c r="D46" s="99">
        <f>SUM(D47)</f>
        <v>1660028.3399999999</v>
      </c>
      <c r="E46" s="137">
        <f>D46/C46*100</f>
        <v>99.462452965847802</v>
      </c>
    </row>
    <row r="47" spans="2:5" x14ac:dyDescent="0.3">
      <c r="B47" s="72" t="s">
        <v>128</v>
      </c>
      <c r="C47" s="54">
        <f>SUM(C48+C57)</f>
        <v>1669000</v>
      </c>
      <c r="D47" s="54">
        <f>SUM(D48+D57)</f>
        <v>1660028.3399999999</v>
      </c>
      <c r="E47" s="137">
        <f>D47/C47*100</f>
        <v>99.462452965847802</v>
      </c>
    </row>
    <row r="48" spans="2:5" x14ac:dyDescent="0.3">
      <c r="B48" s="72" t="s">
        <v>73</v>
      </c>
      <c r="C48" s="54">
        <v>1627400</v>
      </c>
      <c r="D48" s="54">
        <f>SUM(D49+D53+D55)</f>
        <v>1620511.8599999999</v>
      </c>
      <c r="E48" s="137">
        <f>D48/C48*100</f>
        <v>99.576739584613478</v>
      </c>
    </row>
    <row r="49" spans="2:5" x14ac:dyDescent="0.3">
      <c r="B49" s="57" t="s">
        <v>74</v>
      </c>
      <c r="C49" s="55"/>
      <c r="D49" s="54">
        <f>SUM(D50:D52)</f>
        <v>1340355.3299999998</v>
      </c>
      <c r="E49" s="137"/>
    </row>
    <row r="50" spans="2:5" x14ac:dyDescent="0.3">
      <c r="B50" s="57" t="s">
        <v>75</v>
      </c>
      <c r="C50" s="47"/>
      <c r="D50" s="46">
        <v>1315646.94</v>
      </c>
      <c r="E50" s="137"/>
    </row>
    <row r="51" spans="2:5" x14ac:dyDescent="0.3">
      <c r="B51" s="57" t="s">
        <v>162</v>
      </c>
      <c r="C51" s="47"/>
      <c r="D51" s="46">
        <v>4862.63</v>
      </c>
      <c r="E51" s="137"/>
    </row>
    <row r="52" spans="2:5" x14ac:dyDescent="0.3">
      <c r="B52" s="57" t="s">
        <v>163</v>
      </c>
      <c r="C52" s="47"/>
      <c r="D52" s="46">
        <v>19845.759999999998</v>
      </c>
      <c r="E52" s="137"/>
    </row>
    <row r="53" spans="2:5" x14ac:dyDescent="0.3">
      <c r="B53" s="57" t="s">
        <v>76</v>
      </c>
      <c r="C53" s="55"/>
      <c r="D53" s="54">
        <f>SUM(D54)</f>
        <v>63671.360000000001</v>
      </c>
      <c r="E53" s="137"/>
    </row>
    <row r="54" spans="2:5" x14ac:dyDescent="0.3">
      <c r="B54" s="57" t="s">
        <v>77</v>
      </c>
      <c r="C54" s="47"/>
      <c r="D54" s="46">
        <v>63671.360000000001</v>
      </c>
      <c r="E54" s="137"/>
    </row>
    <row r="55" spans="2:5" x14ac:dyDescent="0.3">
      <c r="B55" s="57" t="s">
        <v>78</v>
      </c>
      <c r="C55" s="55"/>
      <c r="D55" s="54">
        <f>SUM(D56)</f>
        <v>216485.17</v>
      </c>
      <c r="E55" s="137"/>
    </row>
    <row r="56" spans="2:5" ht="27.6" x14ac:dyDescent="0.3">
      <c r="B56" s="57" t="s">
        <v>79</v>
      </c>
      <c r="C56" s="47"/>
      <c r="D56" s="46">
        <v>216485.17</v>
      </c>
      <c r="E56" s="137"/>
    </row>
    <row r="57" spans="2:5" x14ac:dyDescent="0.3">
      <c r="B57" s="72" t="s">
        <v>80</v>
      </c>
      <c r="C57" s="54">
        <v>41600</v>
      </c>
      <c r="D57" s="54">
        <f>SUM(D58+D60)</f>
        <v>39516.480000000003</v>
      </c>
      <c r="E57" s="137">
        <f>D57/C57*100</f>
        <v>94.991538461538468</v>
      </c>
    </row>
    <row r="58" spans="2:5" ht="27.6" x14ac:dyDescent="0.3">
      <c r="B58" s="57" t="s">
        <v>81</v>
      </c>
      <c r="C58" s="55"/>
      <c r="D58" s="54">
        <f>SUM(D59)</f>
        <v>36467.620000000003</v>
      </c>
      <c r="E58" s="132"/>
    </row>
    <row r="59" spans="2:5" ht="27.6" x14ac:dyDescent="0.3">
      <c r="B59" s="57" t="s">
        <v>83</v>
      </c>
      <c r="C59" s="47"/>
      <c r="D59" s="46">
        <v>36467.620000000003</v>
      </c>
      <c r="E59" s="132"/>
    </row>
    <row r="60" spans="2:5" ht="27.6" x14ac:dyDescent="0.3">
      <c r="B60" s="57" t="s">
        <v>99</v>
      </c>
      <c r="C60" s="55"/>
      <c r="D60" s="54">
        <f>SUM(D61)</f>
        <v>3048.86</v>
      </c>
      <c r="E60" s="132"/>
    </row>
    <row r="61" spans="2:5" x14ac:dyDescent="0.3">
      <c r="B61" s="57" t="s">
        <v>103</v>
      </c>
      <c r="C61" s="47"/>
      <c r="D61" s="46">
        <v>3048.86</v>
      </c>
      <c r="E61" s="132"/>
    </row>
    <row r="62" spans="2:5" ht="41.4" x14ac:dyDescent="0.3">
      <c r="B62" s="94" t="s">
        <v>149</v>
      </c>
      <c r="C62" s="100">
        <f>SUM(C63+C142+C169+C175+C197+C206+C212+C223)</f>
        <v>456184</v>
      </c>
      <c r="D62" s="100">
        <f>SUM(D63+D142+D169+D175+D197+D206+D212+D223)</f>
        <v>445049.80000000005</v>
      </c>
      <c r="E62" s="169">
        <f>D62/C62*100</f>
        <v>97.559274327902784</v>
      </c>
    </row>
    <row r="63" spans="2:5" ht="27.6" x14ac:dyDescent="0.3">
      <c r="B63" s="92" t="s">
        <v>150</v>
      </c>
      <c r="C63" s="97">
        <f>SUM(C64+C77+C91+C101)</f>
        <v>84566</v>
      </c>
      <c r="D63" s="97">
        <f>SUM(D64+D77+D91+D101)</f>
        <v>88021.9</v>
      </c>
      <c r="E63" s="137">
        <f>D63/C63*100</f>
        <v>104.08663056074545</v>
      </c>
    </row>
    <row r="64" spans="2:5" x14ac:dyDescent="0.3">
      <c r="B64" s="74" t="s">
        <v>124</v>
      </c>
      <c r="C64" s="54">
        <f>SUM(C65)</f>
        <v>26298</v>
      </c>
      <c r="D64" s="54">
        <f>SUM(D65)</f>
        <v>25752.329999999998</v>
      </c>
      <c r="E64" s="137">
        <f>D64/C64*100</f>
        <v>97.925051334702246</v>
      </c>
    </row>
    <row r="65" spans="2:5" x14ac:dyDescent="0.3">
      <c r="B65" s="72" t="s">
        <v>128</v>
      </c>
      <c r="C65" s="54">
        <f>SUM(C66+C73)</f>
        <v>26298</v>
      </c>
      <c r="D65" s="54">
        <f>SUM(D66+D73)</f>
        <v>25752.329999999998</v>
      </c>
      <c r="E65" s="137">
        <f>D65/C65*100</f>
        <v>97.925051334702246</v>
      </c>
    </row>
    <row r="66" spans="2:5" x14ac:dyDescent="0.3">
      <c r="B66" s="72" t="s">
        <v>80</v>
      </c>
      <c r="C66" s="54">
        <v>4848</v>
      </c>
      <c r="D66" s="54">
        <f>SUM(D67+D71)</f>
        <v>4845.25</v>
      </c>
      <c r="E66" s="137">
        <f>D66/C66*100</f>
        <v>99.943275577557756</v>
      </c>
    </row>
    <row r="67" spans="2:5" x14ac:dyDescent="0.3">
      <c r="B67" s="57" t="s">
        <v>85</v>
      </c>
      <c r="C67" s="55"/>
      <c r="D67" s="54">
        <f>SUM(D68:D70)</f>
        <v>4627.75</v>
      </c>
      <c r="E67" s="132"/>
    </row>
    <row r="68" spans="2:5" ht="27.6" x14ac:dyDescent="0.3">
      <c r="B68" s="57" t="s">
        <v>86</v>
      </c>
      <c r="C68" s="55"/>
      <c r="D68" s="46">
        <v>277.76</v>
      </c>
      <c r="E68" s="132"/>
    </row>
    <row r="69" spans="2:5" x14ac:dyDescent="0.3">
      <c r="B69" s="57" t="s">
        <v>88</v>
      </c>
      <c r="C69" s="47"/>
      <c r="D69" s="46">
        <v>4000</v>
      </c>
      <c r="E69" s="132"/>
    </row>
    <row r="70" spans="2:5" x14ac:dyDescent="0.3">
      <c r="B70" s="57" t="s">
        <v>90</v>
      </c>
      <c r="C70" s="47"/>
      <c r="D70" s="46">
        <v>349.99</v>
      </c>
      <c r="E70" s="132"/>
    </row>
    <row r="71" spans="2:5" ht="27.6" x14ac:dyDescent="0.3">
      <c r="B71" s="57" t="s">
        <v>99</v>
      </c>
      <c r="C71" s="55"/>
      <c r="D71" s="55">
        <f>SUM(D72)</f>
        <v>217.5</v>
      </c>
      <c r="E71" s="132"/>
    </row>
    <row r="72" spans="2:5" ht="27.6" x14ac:dyDescent="0.3">
      <c r="B72" s="57" t="s">
        <v>105</v>
      </c>
      <c r="C72" s="47"/>
      <c r="D72" s="47">
        <v>217.5</v>
      </c>
      <c r="E72" s="132"/>
    </row>
    <row r="73" spans="2:5" ht="41.4" x14ac:dyDescent="0.3">
      <c r="B73" s="72" t="s">
        <v>110</v>
      </c>
      <c r="C73" s="54">
        <v>21450</v>
      </c>
      <c r="D73" s="54">
        <f>SUM(D74)</f>
        <v>20907.079999999998</v>
      </c>
      <c r="E73" s="137">
        <f>D73/C73*100</f>
        <v>97.468904428904423</v>
      </c>
    </row>
    <row r="74" spans="2:5" ht="27.6" x14ac:dyDescent="0.3">
      <c r="B74" s="57" t="s">
        <v>111</v>
      </c>
      <c r="C74" s="55"/>
      <c r="D74" s="54">
        <f>SUM(D75:D76)</f>
        <v>20907.079999999998</v>
      </c>
      <c r="E74" s="137"/>
    </row>
    <row r="75" spans="2:5" ht="27.6" x14ac:dyDescent="0.3">
      <c r="B75" s="57" t="s">
        <v>112</v>
      </c>
      <c r="C75" s="47"/>
      <c r="D75" s="46">
        <v>20439.439999999999</v>
      </c>
      <c r="E75" s="137"/>
    </row>
    <row r="76" spans="2:5" ht="27.6" x14ac:dyDescent="0.3">
      <c r="B76" s="57" t="s">
        <v>164</v>
      </c>
      <c r="C76" s="47"/>
      <c r="D76" s="46">
        <v>467.64</v>
      </c>
      <c r="E76" s="137"/>
    </row>
    <row r="77" spans="2:5" ht="26.4" x14ac:dyDescent="0.3">
      <c r="B77" s="75" t="s">
        <v>125</v>
      </c>
      <c r="C77" s="54">
        <v>11700</v>
      </c>
      <c r="D77" s="54">
        <v>11124.13</v>
      </c>
      <c r="E77" s="137">
        <f>D77/C77*100</f>
        <v>95.078034188034181</v>
      </c>
    </row>
    <row r="78" spans="2:5" x14ac:dyDescent="0.3">
      <c r="B78" s="72" t="s">
        <v>128</v>
      </c>
      <c r="C78" s="54">
        <f>SUM(C79+C85)</f>
        <v>11700</v>
      </c>
      <c r="D78" s="54">
        <f>SUM(D85+D79)</f>
        <v>7165.6200000000008</v>
      </c>
      <c r="E78" s="137">
        <f>D78/C78*100</f>
        <v>61.244615384615386</v>
      </c>
    </row>
    <row r="79" spans="2:5" x14ac:dyDescent="0.3">
      <c r="B79" s="72" t="s">
        <v>80</v>
      </c>
      <c r="C79" s="54">
        <v>7190</v>
      </c>
      <c r="D79" s="54">
        <f>SUM(D80)</f>
        <v>3726.84</v>
      </c>
      <c r="E79" s="137">
        <f>D79/C79*100</f>
        <v>51.833657858136306</v>
      </c>
    </row>
    <row r="80" spans="2:5" x14ac:dyDescent="0.3">
      <c r="B80" s="57" t="s">
        <v>85</v>
      </c>
      <c r="C80" s="46"/>
      <c r="D80" s="46">
        <v>3726.84</v>
      </c>
      <c r="E80" s="132"/>
    </row>
    <row r="81" spans="2:5" x14ac:dyDescent="0.3">
      <c r="B81" s="57" t="s">
        <v>92</v>
      </c>
      <c r="C81" s="46"/>
      <c r="D81" s="54">
        <f>SUM(D82:D83)</f>
        <v>3958.5099999999998</v>
      </c>
      <c r="E81" s="132"/>
    </row>
    <row r="82" spans="2:5" ht="27.6" x14ac:dyDescent="0.3">
      <c r="B82" s="57" t="s">
        <v>94</v>
      </c>
      <c r="C82" s="54"/>
      <c r="D82" s="46">
        <v>3540.14</v>
      </c>
      <c r="E82" s="132"/>
    </row>
    <row r="83" spans="2:5" x14ac:dyDescent="0.3">
      <c r="B83" s="57" t="s">
        <v>165</v>
      </c>
      <c r="C83" s="46"/>
      <c r="D83" s="46">
        <v>418.37</v>
      </c>
      <c r="E83" s="132"/>
    </row>
    <row r="84" spans="2:5" ht="27.6" x14ac:dyDescent="0.3">
      <c r="B84" s="72" t="s">
        <v>117</v>
      </c>
      <c r="C84" s="54">
        <f>SUM(C85)</f>
        <v>4510</v>
      </c>
      <c r="D84" s="54">
        <f>SUM(D85)</f>
        <v>3438.78</v>
      </c>
      <c r="E84" s="137">
        <f>D84/C84</f>
        <v>0.76247893569844793</v>
      </c>
    </row>
    <row r="85" spans="2:5" ht="27.6" x14ac:dyDescent="0.3">
      <c r="B85" s="72" t="s">
        <v>118</v>
      </c>
      <c r="C85" s="54">
        <v>4510</v>
      </c>
      <c r="D85" s="54">
        <f>SUM(D86+D89)</f>
        <v>3438.78</v>
      </c>
      <c r="E85" s="54">
        <f>D85/C85</f>
        <v>0.76247893569844793</v>
      </c>
    </row>
    <row r="86" spans="2:5" x14ac:dyDescent="0.3">
      <c r="B86" s="57" t="s">
        <v>119</v>
      </c>
      <c r="C86" s="54"/>
      <c r="D86" s="54">
        <f>SUM(D87:D88)</f>
        <v>3412.44</v>
      </c>
      <c r="E86" s="54"/>
    </row>
    <row r="87" spans="2:5" x14ac:dyDescent="0.3">
      <c r="B87" s="57" t="s">
        <v>120</v>
      </c>
      <c r="C87" s="54"/>
      <c r="D87" s="46">
        <v>2942.29</v>
      </c>
      <c r="E87" s="54"/>
    </row>
    <row r="88" spans="2:5" x14ac:dyDescent="0.3">
      <c r="B88" s="57" t="s">
        <v>166</v>
      </c>
      <c r="C88" s="54"/>
      <c r="D88" s="46">
        <v>470.15</v>
      </c>
      <c r="E88" s="54"/>
    </row>
    <row r="89" spans="2:5" ht="27.6" x14ac:dyDescent="0.3">
      <c r="B89" s="57" t="s">
        <v>121</v>
      </c>
      <c r="C89" s="54"/>
      <c r="D89" s="101">
        <f>SUM(D90)</f>
        <v>26.34</v>
      </c>
      <c r="E89" s="54"/>
    </row>
    <row r="90" spans="2:5" x14ac:dyDescent="0.3">
      <c r="B90" s="57" t="s">
        <v>122</v>
      </c>
      <c r="C90" s="46"/>
      <c r="D90" s="46">
        <v>26.34</v>
      </c>
      <c r="E90" s="46"/>
    </row>
    <row r="91" spans="2:5" ht="27.6" x14ac:dyDescent="0.3">
      <c r="B91" s="78" t="s">
        <v>180</v>
      </c>
      <c r="C91" s="54">
        <f>SUM(C92)</f>
        <v>1750</v>
      </c>
      <c r="D91" s="54">
        <f>SUM(D92)</f>
        <v>1733.36</v>
      </c>
      <c r="E91" s="54">
        <f>D91/C91*100</f>
        <v>99.04914285714284</v>
      </c>
    </row>
    <row r="92" spans="2:5" x14ac:dyDescent="0.3">
      <c r="B92" s="57" t="s">
        <v>80</v>
      </c>
      <c r="C92" s="54">
        <v>1750</v>
      </c>
      <c r="D92" s="54">
        <f>SUM(D93+D95+D97+D99)</f>
        <v>1733.36</v>
      </c>
      <c r="E92" s="54">
        <f>D92/C92*100</f>
        <v>99.04914285714284</v>
      </c>
    </row>
    <row r="93" spans="2:5" ht="27.6" x14ac:dyDescent="0.3">
      <c r="B93" s="57" t="s">
        <v>81</v>
      </c>
      <c r="C93" s="46"/>
      <c r="D93" s="54">
        <v>104.66</v>
      </c>
      <c r="E93" s="46"/>
    </row>
    <row r="94" spans="2:5" x14ac:dyDescent="0.3">
      <c r="B94" s="57" t="s">
        <v>82</v>
      </c>
      <c r="C94" s="46"/>
      <c r="D94" s="46">
        <v>104.66</v>
      </c>
      <c r="E94" s="46"/>
    </row>
    <row r="95" spans="2:5" x14ac:dyDescent="0.3">
      <c r="B95" s="57" t="s">
        <v>85</v>
      </c>
      <c r="C95" s="46"/>
      <c r="D95" s="54">
        <f>SUM(D96)</f>
        <v>292.85000000000002</v>
      </c>
      <c r="E95" s="46"/>
    </row>
    <row r="96" spans="2:5" ht="27.6" x14ac:dyDescent="0.3">
      <c r="B96" s="57" t="s">
        <v>86</v>
      </c>
      <c r="C96" s="46"/>
      <c r="D96" s="46">
        <v>292.85000000000002</v>
      </c>
      <c r="E96" s="46"/>
    </row>
    <row r="97" spans="2:5" x14ac:dyDescent="0.3">
      <c r="B97" s="57" t="s">
        <v>92</v>
      </c>
      <c r="C97" s="46"/>
      <c r="D97" s="54">
        <f>SUM(D98)</f>
        <v>1251.52</v>
      </c>
      <c r="E97" s="46"/>
    </row>
    <row r="98" spans="2:5" x14ac:dyDescent="0.3">
      <c r="B98" s="57" t="s">
        <v>169</v>
      </c>
      <c r="C98" s="46"/>
      <c r="D98" s="46">
        <v>1251.52</v>
      </c>
      <c r="E98" s="46"/>
    </row>
    <row r="99" spans="2:5" ht="27.6" x14ac:dyDescent="0.3">
      <c r="B99" s="57" t="s">
        <v>99</v>
      </c>
      <c r="C99" s="46"/>
      <c r="D99" s="54">
        <f>SUM(D100)</f>
        <v>84.33</v>
      </c>
      <c r="E99" s="46"/>
    </row>
    <row r="100" spans="2:5" x14ac:dyDescent="0.3">
      <c r="B100" s="57" t="s">
        <v>101</v>
      </c>
      <c r="C100" s="46"/>
      <c r="D100" s="46">
        <v>84.33</v>
      </c>
      <c r="E100" s="46"/>
    </row>
    <row r="101" spans="2:5" ht="41.4" x14ac:dyDescent="0.3">
      <c r="B101" s="71" t="s">
        <v>127</v>
      </c>
      <c r="C101" s="54">
        <f>SUM(C102+C136)</f>
        <v>44818</v>
      </c>
      <c r="D101" s="54">
        <f>SUM(D102+D136)</f>
        <v>49412.08</v>
      </c>
      <c r="E101" s="54">
        <f>D101/C101*100</f>
        <v>110.25052434289795</v>
      </c>
    </row>
    <row r="102" spans="2:5" x14ac:dyDescent="0.3">
      <c r="B102" s="72" t="s">
        <v>128</v>
      </c>
      <c r="C102" s="54">
        <f>SUM(C103+C108+C130+C133)</f>
        <v>34418</v>
      </c>
      <c r="D102" s="54">
        <f>SUM(D103+D108+D127+D130+D133)</f>
        <v>38454.53</v>
      </c>
      <c r="E102" s="54">
        <f>D102/C102*100</f>
        <v>111.72796211284792</v>
      </c>
    </row>
    <row r="103" spans="2:5" x14ac:dyDescent="0.3">
      <c r="B103" s="72" t="s">
        <v>73</v>
      </c>
      <c r="C103" s="54">
        <v>175</v>
      </c>
      <c r="D103" s="54">
        <f>SUM(D104+D106)</f>
        <v>172.01</v>
      </c>
      <c r="E103" s="54">
        <f>D103/C103*100</f>
        <v>98.291428571428568</v>
      </c>
    </row>
    <row r="104" spans="2:5" x14ac:dyDescent="0.3">
      <c r="B104" s="72" t="s">
        <v>74</v>
      </c>
      <c r="C104" s="54"/>
      <c r="D104" s="54">
        <f>SUM(D105)</f>
        <v>147.65</v>
      </c>
      <c r="E104" s="54"/>
    </row>
    <row r="105" spans="2:5" x14ac:dyDescent="0.3">
      <c r="B105" s="57" t="s">
        <v>75</v>
      </c>
      <c r="C105" s="46"/>
      <c r="D105" s="46">
        <v>147.65</v>
      </c>
      <c r="E105" s="46"/>
    </row>
    <row r="106" spans="2:5" x14ac:dyDescent="0.3">
      <c r="B106" s="72" t="s">
        <v>78</v>
      </c>
      <c r="C106" s="54"/>
      <c r="D106" s="54">
        <f>SUM(D107)</f>
        <v>24.36</v>
      </c>
      <c r="E106" s="54"/>
    </row>
    <row r="107" spans="2:5" ht="27.6" x14ac:dyDescent="0.3">
      <c r="B107" s="57" t="s">
        <v>79</v>
      </c>
      <c r="C107" s="46"/>
      <c r="D107" s="46">
        <v>24.36</v>
      </c>
      <c r="E107" s="46"/>
    </row>
    <row r="108" spans="2:5" x14ac:dyDescent="0.3">
      <c r="B108" s="72" t="s">
        <v>80</v>
      </c>
      <c r="C108" s="54">
        <v>15093</v>
      </c>
      <c r="D108" s="54">
        <f>SUM(D109+D112+D118+D124)</f>
        <v>20413.36</v>
      </c>
      <c r="E108" s="54">
        <f>D108/C108*100</f>
        <v>135.25051348307161</v>
      </c>
    </row>
    <row r="109" spans="2:5" ht="27.6" x14ac:dyDescent="0.3">
      <c r="B109" s="72" t="s">
        <v>81</v>
      </c>
      <c r="C109" s="54"/>
      <c r="D109" s="54">
        <f>SUM(D110:D111)</f>
        <v>2084.39</v>
      </c>
      <c r="E109" s="54"/>
    </row>
    <row r="110" spans="2:5" x14ac:dyDescent="0.3">
      <c r="B110" s="57" t="s">
        <v>82</v>
      </c>
      <c r="C110" s="46"/>
      <c r="D110" s="46">
        <v>1643.93</v>
      </c>
      <c r="E110" s="54"/>
    </row>
    <row r="111" spans="2:5" x14ac:dyDescent="0.3">
      <c r="B111" s="57" t="s">
        <v>167</v>
      </c>
      <c r="C111" s="46"/>
      <c r="D111" s="46">
        <v>440.46</v>
      </c>
      <c r="E111" s="54"/>
    </row>
    <row r="112" spans="2:5" x14ac:dyDescent="0.3">
      <c r="B112" s="72" t="s">
        <v>85</v>
      </c>
      <c r="C112" s="54"/>
      <c r="D112" s="54">
        <f>SUM(D113:D117)</f>
        <v>13136.28</v>
      </c>
      <c r="E112" s="54"/>
    </row>
    <row r="113" spans="2:5" ht="27.6" x14ac:dyDescent="0.3">
      <c r="B113" s="57" t="s">
        <v>86</v>
      </c>
      <c r="C113" s="46"/>
      <c r="D113" s="46">
        <v>5811.35</v>
      </c>
      <c r="E113" s="46"/>
    </row>
    <row r="114" spans="2:5" x14ac:dyDescent="0.3">
      <c r="B114" s="57" t="s">
        <v>168</v>
      </c>
      <c r="C114" s="46"/>
      <c r="D114" s="46">
        <v>418.56</v>
      </c>
      <c r="E114" s="46"/>
    </row>
    <row r="115" spans="2:5" x14ac:dyDescent="0.3">
      <c r="B115" s="57" t="s">
        <v>88</v>
      </c>
      <c r="C115" s="46"/>
      <c r="D115" s="46">
        <v>5773.31</v>
      </c>
      <c r="E115" s="46"/>
    </row>
    <row r="116" spans="2:5" ht="27.6" x14ac:dyDescent="0.3">
      <c r="B116" s="57" t="s">
        <v>89</v>
      </c>
      <c r="C116" s="46"/>
      <c r="D116" s="46">
        <v>767.5</v>
      </c>
      <c r="E116" s="46"/>
    </row>
    <row r="117" spans="2:5" x14ac:dyDescent="0.3">
      <c r="B117" s="57" t="s">
        <v>90</v>
      </c>
      <c r="C117" s="46"/>
      <c r="D117" s="46">
        <v>365.56</v>
      </c>
      <c r="E117" s="46"/>
    </row>
    <row r="118" spans="2:5" x14ac:dyDescent="0.3">
      <c r="B118" s="72" t="s">
        <v>92</v>
      </c>
      <c r="C118" s="54"/>
      <c r="D118" s="54">
        <f>SUM(D119:D123)</f>
        <v>4895.21</v>
      </c>
      <c r="E118" s="54"/>
    </row>
    <row r="119" spans="2:5" ht="27.6" x14ac:dyDescent="0.3">
      <c r="B119" s="57" t="s">
        <v>93</v>
      </c>
      <c r="C119" s="46"/>
      <c r="D119" s="46">
        <v>223.64</v>
      </c>
      <c r="E119" s="46"/>
    </row>
    <row r="120" spans="2:5" ht="27.6" x14ac:dyDescent="0.3">
      <c r="B120" s="57" t="s">
        <v>94</v>
      </c>
      <c r="C120" s="46"/>
      <c r="D120" s="46">
        <v>3427.98</v>
      </c>
      <c r="E120" s="46"/>
    </row>
    <row r="121" spans="2:5" x14ac:dyDescent="0.3">
      <c r="B121" s="57" t="s">
        <v>95</v>
      </c>
      <c r="C121" s="46"/>
      <c r="D121" s="46">
        <v>894.74</v>
      </c>
      <c r="E121" s="46"/>
    </row>
    <row r="122" spans="2:5" x14ac:dyDescent="0.3">
      <c r="B122" s="57" t="s">
        <v>169</v>
      </c>
      <c r="C122" s="46"/>
      <c r="D122" s="46">
        <v>248.85</v>
      </c>
      <c r="E122" s="46"/>
    </row>
    <row r="123" spans="2:5" x14ac:dyDescent="0.3">
      <c r="B123" s="57" t="s">
        <v>98</v>
      </c>
      <c r="C123" s="46"/>
      <c r="D123" s="46">
        <v>100</v>
      </c>
      <c r="E123" s="46"/>
    </row>
    <row r="124" spans="2:5" ht="27.6" x14ac:dyDescent="0.3">
      <c r="B124" s="72" t="s">
        <v>99</v>
      </c>
      <c r="C124" s="54"/>
      <c r="D124" s="54">
        <f>SUM(D125:D126)</f>
        <v>297.48</v>
      </c>
      <c r="E124" s="46"/>
    </row>
    <row r="125" spans="2:5" x14ac:dyDescent="0.3">
      <c r="B125" s="57" t="s">
        <v>101</v>
      </c>
      <c r="C125" s="46"/>
      <c r="D125" s="46">
        <v>272.98</v>
      </c>
      <c r="E125" s="46"/>
    </row>
    <row r="126" spans="2:5" ht="27.6" x14ac:dyDescent="0.3">
      <c r="B126" s="57" t="s">
        <v>105</v>
      </c>
      <c r="C126" s="46"/>
      <c r="D126" s="46">
        <v>24.5</v>
      </c>
      <c r="E126" s="54"/>
    </row>
    <row r="127" spans="2:5" x14ac:dyDescent="0.3">
      <c r="B127" s="72" t="s">
        <v>106</v>
      </c>
      <c r="C127" s="54"/>
      <c r="D127" s="54">
        <f>SUM(D128)</f>
        <v>58.39</v>
      </c>
      <c r="E127" s="54"/>
    </row>
    <row r="128" spans="2:5" x14ac:dyDescent="0.3">
      <c r="B128" s="72" t="s">
        <v>107</v>
      </c>
      <c r="C128" s="54"/>
      <c r="D128" s="54">
        <f>SUM(D129)</f>
        <v>58.39</v>
      </c>
      <c r="E128" s="54"/>
    </row>
    <row r="129" spans="2:5" x14ac:dyDescent="0.3">
      <c r="B129" s="57" t="s">
        <v>109</v>
      </c>
      <c r="C129" s="46"/>
      <c r="D129" s="46">
        <v>58.39</v>
      </c>
      <c r="E129" s="46"/>
    </row>
    <row r="130" spans="2:5" ht="41.4" x14ac:dyDescent="0.3">
      <c r="B130" s="72" t="s">
        <v>110</v>
      </c>
      <c r="C130" s="54">
        <v>18000</v>
      </c>
      <c r="D130" s="54">
        <f>SUM(D131)</f>
        <v>16663.82</v>
      </c>
      <c r="E130" s="54">
        <f>D130/C130*100</f>
        <v>92.576777777777778</v>
      </c>
    </row>
    <row r="131" spans="2:5" ht="27.6" x14ac:dyDescent="0.3">
      <c r="B131" s="72" t="s">
        <v>111</v>
      </c>
      <c r="C131" s="54"/>
      <c r="D131" s="54">
        <f>SUM(D132)</f>
        <v>16663.82</v>
      </c>
      <c r="E131" s="46"/>
    </row>
    <row r="132" spans="2:5" ht="27.6" x14ac:dyDescent="0.3">
      <c r="B132" s="57" t="s">
        <v>170</v>
      </c>
      <c r="C132" s="46"/>
      <c r="D132" s="46">
        <v>16663.82</v>
      </c>
      <c r="E132" s="46"/>
    </row>
    <row r="133" spans="2:5" x14ac:dyDescent="0.3">
      <c r="B133" s="72" t="s">
        <v>114</v>
      </c>
      <c r="C133" s="54">
        <v>1150</v>
      </c>
      <c r="D133" s="54">
        <f>SUM(D134)</f>
        <v>1146.95</v>
      </c>
      <c r="E133" s="54">
        <f>D133/C133*100</f>
        <v>99.734782608695667</v>
      </c>
    </row>
    <row r="134" spans="2:5" x14ac:dyDescent="0.3">
      <c r="B134" s="72" t="s">
        <v>115</v>
      </c>
      <c r="C134" s="54"/>
      <c r="D134" s="54">
        <f>SUM(D135)</f>
        <v>1146.95</v>
      </c>
      <c r="E134" s="54"/>
    </row>
    <row r="135" spans="2:5" x14ac:dyDescent="0.3">
      <c r="B135" s="57" t="s">
        <v>116</v>
      </c>
      <c r="C135" s="46"/>
      <c r="D135" s="46">
        <v>1146.95</v>
      </c>
      <c r="E135" s="46"/>
    </row>
    <row r="136" spans="2:5" ht="27.6" x14ac:dyDescent="0.3">
      <c r="B136" s="72" t="s">
        <v>118</v>
      </c>
      <c r="C136" s="54">
        <v>10400</v>
      </c>
      <c r="D136" s="54">
        <f>SUM(D137+D140)</f>
        <v>10957.550000000001</v>
      </c>
      <c r="E136" s="54">
        <f>D136/C136*100</f>
        <v>105.3610576923077</v>
      </c>
    </row>
    <row r="137" spans="2:5" x14ac:dyDescent="0.3">
      <c r="B137" s="72" t="s">
        <v>119</v>
      </c>
      <c r="C137" s="54"/>
      <c r="D137" s="54">
        <f>SUM(D138:D139)</f>
        <v>10254.35</v>
      </c>
      <c r="E137" s="46"/>
    </row>
    <row r="138" spans="2:5" x14ac:dyDescent="0.3">
      <c r="B138" s="57" t="s">
        <v>171</v>
      </c>
      <c r="C138" s="46"/>
      <c r="D138" s="46">
        <v>3472.05</v>
      </c>
      <c r="E138" s="46"/>
    </row>
    <row r="139" spans="2:5" x14ac:dyDescent="0.3">
      <c r="B139" s="57" t="s">
        <v>172</v>
      </c>
      <c r="C139" s="46"/>
      <c r="D139" s="46">
        <v>6782.3</v>
      </c>
      <c r="E139" s="46"/>
    </row>
    <row r="140" spans="2:5" ht="27.6" x14ac:dyDescent="0.3">
      <c r="B140" s="72" t="s">
        <v>121</v>
      </c>
      <c r="C140" s="54"/>
      <c r="D140" s="54">
        <f>SUM(D141)</f>
        <v>703.2</v>
      </c>
      <c r="E140" s="46"/>
    </row>
    <row r="141" spans="2:5" x14ac:dyDescent="0.3">
      <c r="B141" s="57" t="s">
        <v>122</v>
      </c>
      <c r="C141" s="46"/>
      <c r="D141" s="46">
        <v>703.2</v>
      </c>
      <c r="E141" s="46"/>
    </row>
    <row r="142" spans="2:5" x14ac:dyDescent="0.3">
      <c r="B142" s="92" t="s">
        <v>151</v>
      </c>
      <c r="C142" s="97">
        <f>SUM(C143+C155)</f>
        <v>149631</v>
      </c>
      <c r="D142" s="97">
        <f>SUM(D143+D155)</f>
        <v>141934.23000000001</v>
      </c>
      <c r="E142" s="160">
        <f>D142/C142*100</f>
        <v>94.856166168775189</v>
      </c>
    </row>
    <row r="143" spans="2:5" x14ac:dyDescent="0.3">
      <c r="B143" s="76" t="s">
        <v>124</v>
      </c>
      <c r="C143" s="54">
        <f>SUM(C144)</f>
        <v>111931</v>
      </c>
      <c r="D143" s="54">
        <f>SUM(D144)</f>
        <v>110557.58000000002</v>
      </c>
      <c r="E143" s="137">
        <f>D143/C143*100</f>
        <v>98.772976208557068</v>
      </c>
    </row>
    <row r="144" spans="2:5" x14ac:dyDescent="0.3">
      <c r="B144" s="72" t="s">
        <v>128</v>
      </c>
      <c r="C144" s="54">
        <f>SUM(C145+C152)</f>
        <v>111931</v>
      </c>
      <c r="D144" s="54">
        <f>SUM(D145+D152)</f>
        <v>110557.58000000002</v>
      </c>
      <c r="E144" s="137">
        <f>D144/C144*100</f>
        <v>98.772976208557068</v>
      </c>
    </row>
    <row r="145" spans="2:5" x14ac:dyDescent="0.3">
      <c r="B145" s="72" t="s">
        <v>73</v>
      </c>
      <c r="C145" s="54">
        <v>109431</v>
      </c>
      <c r="D145" s="54">
        <f>SUM(D146+D148+D150)</f>
        <v>108270.67000000001</v>
      </c>
      <c r="E145" s="137">
        <f>D145/C145*100</f>
        <v>98.939669746232795</v>
      </c>
    </row>
    <row r="146" spans="2:5" x14ac:dyDescent="0.3">
      <c r="B146" s="72" t="s">
        <v>74</v>
      </c>
      <c r="C146" s="55"/>
      <c r="D146" s="54">
        <f>SUM(D147)</f>
        <v>87981.94</v>
      </c>
      <c r="E146" s="54"/>
    </row>
    <row r="147" spans="2:5" x14ac:dyDescent="0.3">
      <c r="B147" s="57" t="s">
        <v>75</v>
      </c>
      <c r="C147" s="47"/>
      <c r="D147" s="46">
        <v>87981.94</v>
      </c>
      <c r="E147" s="46"/>
    </row>
    <row r="148" spans="2:5" x14ac:dyDescent="0.3">
      <c r="B148" s="57" t="s">
        <v>76</v>
      </c>
      <c r="C148" s="47"/>
      <c r="D148" s="54">
        <f>SUM(D149)</f>
        <v>5771.71</v>
      </c>
      <c r="E148" s="46"/>
    </row>
    <row r="149" spans="2:5" x14ac:dyDescent="0.3">
      <c r="B149" s="57" t="s">
        <v>77</v>
      </c>
      <c r="C149" s="47"/>
      <c r="D149" s="46">
        <v>5771.71</v>
      </c>
      <c r="E149" s="46"/>
    </row>
    <row r="150" spans="2:5" x14ac:dyDescent="0.3">
      <c r="B150" s="57" t="s">
        <v>78</v>
      </c>
      <c r="C150" s="47"/>
      <c r="D150" s="54">
        <f>SUM(D151)</f>
        <v>14517.02</v>
      </c>
      <c r="E150" s="46"/>
    </row>
    <row r="151" spans="2:5" ht="27.6" x14ac:dyDescent="0.3">
      <c r="B151" s="57" t="s">
        <v>79</v>
      </c>
      <c r="C151" s="47"/>
      <c r="D151" s="46">
        <v>14517.02</v>
      </c>
      <c r="E151" s="46"/>
    </row>
    <row r="152" spans="2:5" x14ac:dyDescent="0.3">
      <c r="B152" s="72" t="s">
        <v>80</v>
      </c>
      <c r="C152" s="54">
        <v>2500</v>
      </c>
      <c r="D152" s="54">
        <f>SUM(D153)</f>
        <v>2286.91</v>
      </c>
      <c r="E152" s="137">
        <f>D152/C152*100</f>
        <v>91.476399999999984</v>
      </c>
    </row>
    <row r="153" spans="2:5" ht="27.6" x14ac:dyDescent="0.3">
      <c r="B153" s="57" t="s">
        <v>81</v>
      </c>
      <c r="C153" s="47"/>
      <c r="D153" s="54">
        <f>SUM(D154)</f>
        <v>2286.91</v>
      </c>
      <c r="E153" s="46"/>
    </row>
    <row r="154" spans="2:5" ht="27.6" x14ac:dyDescent="0.3">
      <c r="B154" s="57" t="s">
        <v>83</v>
      </c>
      <c r="C154" s="47"/>
      <c r="D154" s="46">
        <v>2286.91</v>
      </c>
      <c r="E154" s="46"/>
    </row>
    <row r="155" spans="2:5" ht="41.4" x14ac:dyDescent="0.3">
      <c r="B155" s="71" t="s">
        <v>127</v>
      </c>
      <c r="C155" s="54">
        <f>SUM(C156+C165)</f>
        <v>37700</v>
      </c>
      <c r="D155" s="54">
        <f>SUM(D156+D165)</f>
        <v>31376.649999999998</v>
      </c>
      <c r="E155" s="54">
        <f>D155/C155*100</f>
        <v>83.227188328912462</v>
      </c>
    </row>
    <row r="156" spans="2:5" x14ac:dyDescent="0.3">
      <c r="B156" s="72" t="s">
        <v>128</v>
      </c>
      <c r="C156" s="54">
        <f>SUM(C157)</f>
        <v>37200</v>
      </c>
      <c r="D156" s="54">
        <f>SUM(D157)</f>
        <v>30914.149999999998</v>
      </c>
      <c r="E156" s="137">
        <f>D156/C156*100</f>
        <v>83.102553763440852</v>
      </c>
    </row>
    <row r="157" spans="2:5" x14ac:dyDescent="0.3">
      <c r="B157" s="72" t="s">
        <v>80</v>
      </c>
      <c r="C157" s="54">
        <v>37200</v>
      </c>
      <c r="D157" s="54">
        <f>SUM(D158)</f>
        <v>30914.149999999998</v>
      </c>
      <c r="E157" s="54">
        <f>D157/C157*100</f>
        <v>83.102553763440852</v>
      </c>
    </row>
    <row r="158" spans="2:5" x14ac:dyDescent="0.3">
      <c r="B158" s="57" t="s">
        <v>85</v>
      </c>
      <c r="C158" s="46"/>
      <c r="D158" s="54">
        <f>SUM(D159:D164)</f>
        <v>30914.149999999998</v>
      </c>
      <c r="E158" s="46"/>
    </row>
    <row r="159" spans="2:5" ht="27.6" x14ac:dyDescent="0.3">
      <c r="B159" s="57" t="s">
        <v>86</v>
      </c>
      <c r="C159" s="46"/>
      <c r="D159" s="46">
        <v>2302.87</v>
      </c>
      <c r="E159" s="46"/>
    </row>
    <row r="160" spans="2:5" x14ac:dyDescent="0.3">
      <c r="B160" s="57" t="s">
        <v>87</v>
      </c>
      <c r="C160" s="46"/>
      <c r="D160" s="46">
        <v>26269.31</v>
      </c>
      <c r="E160" s="46"/>
    </row>
    <row r="161" spans="2:5" x14ac:dyDescent="0.3">
      <c r="B161" s="57" t="s">
        <v>88</v>
      </c>
      <c r="C161" s="46"/>
      <c r="D161" s="46">
        <v>665.1</v>
      </c>
      <c r="E161" s="46"/>
    </row>
    <row r="162" spans="2:5" ht="27.6" x14ac:dyDescent="0.3">
      <c r="B162" s="57" t="s">
        <v>94</v>
      </c>
      <c r="C162" s="46"/>
      <c r="D162" s="46">
        <v>487.5</v>
      </c>
      <c r="E162" s="46"/>
    </row>
    <row r="163" spans="2:5" x14ac:dyDescent="0.3">
      <c r="B163" s="57" t="s">
        <v>95</v>
      </c>
      <c r="C163" s="46"/>
      <c r="D163" s="46">
        <v>250</v>
      </c>
      <c r="E163" s="46"/>
    </row>
    <row r="164" spans="2:5" ht="27.6" x14ac:dyDescent="0.3">
      <c r="B164" s="57" t="s">
        <v>96</v>
      </c>
      <c r="C164" s="46"/>
      <c r="D164" s="46">
        <v>939.37</v>
      </c>
      <c r="E164" s="46"/>
    </row>
    <row r="165" spans="2:5" ht="27.6" x14ac:dyDescent="0.3">
      <c r="B165" s="72" t="s">
        <v>117</v>
      </c>
      <c r="C165" s="54">
        <f>SUM(C166)</f>
        <v>500</v>
      </c>
      <c r="D165" s="54">
        <f>SUM(D166)</f>
        <v>462.5</v>
      </c>
      <c r="E165" s="54">
        <f>D165/C165*100</f>
        <v>92.5</v>
      </c>
    </row>
    <row r="166" spans="2:5" ht="27.6" x14ac:dyDescent="0.3">
      <c r="B166" s="72" t="s">
        <v>118</v>
      </c>
      <c r="C166" s="54">
        <v>500</v>
      </c>
      <c r="D166" s="54">
        <f>SUM(D167)</f>
        <v>462.5</v>
      </c>
      <c r="E166" s="54">
        <f>D166/C166*100</f>
        <v>92.5</v>
      </c>
    </row>
    <row r="167" spans="2:5" x14ac:dyDescent="0.3">
      <c r="B167" s="57" t="s">
        <v>119</v>
      </c>
      <c r="C167" s="46"/>
      <c r="D167" s="54">
        <f>SUM(D168)</f>
        <v>462.5</v>
      </c>
      <c r="E167" s="46"/>
    </row>
    <row r="168" spans="2:5" x14ac:dyDescent="0.3">
      <c r="B168" s="57" t="s">
        <v>166</v>
      </c>
      <c r="C168" s="46"/>
      <c r="D168" s="46">
        <v>462.5</v>
      </c>
      <c r="E168" s="46"/>
    </row>
    <row r="169" spans="2:5" ht="41.4" x14ac:dyDescent="0.3">
      <c r="B169" s="92" t="s">
        <v>152</v>
      </c>
      <c r="C169" s="97">
        <f t="shared" ref="C169:D171" si="1">SUM(C170)</f>
        <v>5400</v>
      </c>
      <c r="D169" s="97">
        <f t="shared" si="1"/>
        <v>5312.5</v>
      </c>
      <c r="E169" s="161">
        <f>D169/C169*100</f>
        <v>98.379629629629633</v>
      </c>
    </row>
    <row r="170" spans="2:5" x14ac:dyDescent="0.3">
      <c r="B170" s="77" t="s">
        <v>124</v>
      </c>
      <c r="C170" s="54">
        <f t="shared" si="1"/>
        <v>5400</v>
      </c>
      <c r="D170" s="54">
        <f t="shared" si="1"/>
        <v>5312.5</v>
      </c>
      <c r="E170" s="162">
        <v>98.38</v>
      </c>
    </row>
    <row r="171" spans="2:5" x14ac:dyDescent="0.3">
      <c r="B171" s="72" t="s">
        <v>128</v>
      </c>
      <c r="C171" s="54">
        <f t="shared" si="1"/>
        <v>5400</v>
      </c>
      <c r="D171" s="54">
        <f t="shared" si="1"/>
        <v>5312.5</v>
      </c>
      <c r="E171" s="137">
        <v>98.38</v>
      </c>
    </row>
    <row r="172" spans="2:5" x14ac:dyDescent="0.3">
      <c r="B172" s="72" t="s">
        <v>80</v>
      </c>
      <c r="C172" s="54">
        <v>5400</v>
      </c>
      <c r="D172" s="54">
        <f>SUM(D173)</f>
        <v>5312.5</v>
      </c>
      <c r="E172" s="137">
        <v>98.38</v>
      </c>
    </row>
    <row r="173" spans="2:5" x14ac:dyDescent="0.3">
      <c r="B173" s="57" t="s">
        <v>92</v>
      </c>
      <c r="C173" s="46"/>
      <c r="D173" s="46">
        <f>SUM(D174)</f>
        <v>5312.5</v>
      </c>
      <c r="E173" s="132"/>
    </row>
    <row r="174" spans="2:5" ht="27.6" x14ac:dyDescent="0.3">
      <c r="B174" s="57" t="s">
        <v>94</v>
      </c>
      <c r="C174" s="46"/>
      <c r="D174" s="46">
        <v>5312.5</v>
      </c>
      <c r="E174" s="132"/>
    </row>
    <row r="175" spans="2:5" x14ac:dyDescent="0.3">
      <c r="B175" s="92" t="s">
        <v>153</v>
      </c>
      <c r="C175" s="97">
        <f>SUM(C176+C188)</f>
        <v>86900</v>
      </c>
      <c r="D175" s="97">
        <f>SUM(D176+D188)</f>
        <v>84006.63</v>
      </c>
      <c r="E175" s="160">
        <f>D175/C175*100</f>
        <v>96.670460299194488</v>
      </c>
    </row>
    <row r="176" spans="2:5" x14ac:dyDescent="0.3">
      <c r="B176" s="78" t="s">
        <v>124</v>
      </c>
      <c r="C176" s="54">
        <f>SUM(C177)</f>
        <v>56100</v>
      </c>
      <c r="D176" s="54">
        <f>SUM(D177)</f>
        <v>53206.630000000005</v>
      </c>
      <c r="E176" s="54">
        <f>D176/C176*100</f>
        <v>94.842477718360072</v>
      </c>
    </row>
    <row r="177" spans="2:5" x14ac:dyDescent="0.3">
      <c r="B177" s="72" t="s">
        <v>128</v>
      </c>
      <c r="C177" s="54">
        <f>SUM(C178+C185)</f>
        <v>56100</v>
      </c>
      <c r="D177" s="54">
        <f>SUM(D178+D185)</f>
        <v>53206.630000000005</v>
      </c>
      <c r="E177" s="137">
        <f>D177/C177*100</f>
        <v>94.842477718360072</v>
      </c>
    </row>
    <row r="178" spans="2:5" x14ac:dyDescent="0.3">
      <c r="B178" s="72" t="s">
        <v>73</v>
      </c>
      <c r="C178" s="54">
        <v>53200</v>
      </c>
      <c r="D178" s="54">
        <f>SUM(D179+D181+D183)</f>
        <v>50714.26</v>
      </c>
      <c r="E178" s="137">
        <f>D178/C178*100</f>
        <v>95.327556390977449</v>
      </c>
    </row>
    <row r="179" spans="2:5" x14ac:dyDescent="0.3">
      <c r="B179" s="57" t="s">
        <v>74</v>
      </c>
      <c r="C179" s="46"/>
      <c r="D179" s="54">
        <f>SUM(D180)</f>
        <v>39645.800000000003</v>
      </c>
      <c r="E179" s="132"/>
    </row>
    <row r="180" spans="2:5" x14ac:dyDescent="0.3">
      <c r="B180" s="57" t="s">
        <v>75</v>
      </c>
      <c r="C180" s="46"/>
      <c r="D180" s="46">
        <v>39645.800000000003</v>
      </c>
      <c r="E180" s="132"/>
    </row>
    <row r="181" spans="2:5" x14ac:dyDescent="0.3">
      <c r="B181" s="57" t="s">
        <v>76</v>
      </c>
      <c r="C181" s="46"/>
      <c r="D181" s="54">
        <f>SUM(D182)</f>
        <v>4500</v>
      </c>
      <c r="E181" s="132"/>
    </row>
    <row r="182" spans="2:5" x14ac:dyDescent="0.3">
      <c r="B182" s="57" t="s">
        <v>77</v>
      </c>
      <c r="C182" s="46"/>
      <c r="D182" s="46">
        <v>4500</v>
      </c>
      <c r="E182" s="132"/>
    </row>
    <row r="183" spans="2:5" x14ac:dyDescent="0.3">
      <c r="B183" s="57" t="s">
        <v>78</v>
      </c>
      <c r="C183" s="46"/>
      <c r="D183" s="54">
        <f>SUM(D184)</f>
        <v>6568.46</v>
      </c>
      <c r="E183" s="132"/>
    </row>
    <row r="184" spans="2:5" ht="27.6" x14ac:dyDescent="0.3">
      <c r="B184" s="57" t="s">
        <v>79</v>
      </c>
      <c r="C184" s="46"/>
      <c r="D184" s="46">
        <v>6568.46</v>
      </c>
      <c r="E184" s="132"/>
    </row>
    <row r="185" spans="2:5" x14ac:dyDescent="0.3">
      <c r="B185" s="72" t="s">
        <v>80</v>
      </c>
      <c r="C185" s="54">
        <v>2900</v>
      </c>
      <c r="D185" s="54">
        <f>SUM(D186)</f>
        <v>2492.37</v>
      </c>
      <c r="E185" s="137">
        <f>D185/C185*100</f>
        <v>85.943793103448272</v>
      </c>
    </row>
    <row r="186" spans="2:5" ht="27.6" x14ac:dyDescent="0.3">
      <c r="B186" s="57" t="s">
        <v>81</v>
      </c>
      <c r="C186" s="46"/>
      <c r="D186" s="54">
        <f>SUM(D187)</f>
        <v>2492.37</v>
      </c>
      <c r="E186" s="46"/>
    </row>
    <row r="187" spans="2:5" ht="27.6" x14ac:dyDescent="0.3">
      <c r="B187" s="57" t="s">
        <v>83</v>
      </c>
      <c r="C187" s="46"/>
      <c r="D187" s="46">
        <v>2492.37</v>
      </c>
      <c r="E187" s="46"/>
    </row>
    <row r="188" spans="2:5" x14ac:dyDescent="0.3">
      <c r="B188" s="78" t="s">
        <v>132</v>
      </c>
      <c r="C188" s="54">
        <f>SUM(C189)</f>
        <v>30800</v>
      </c>
      <c r="D188" s="54">
        <f>SUM(D189)</f>
        <v>30800</v>
      </c>
      <c r="E188" s="137">
        <f>D188/C188*100</f>
        <v>100</v>
      </c>
    </row>
    <row r="189" spans="2:5" x14ac:dyDescent="0.3">
      <c r="B189" s="72" t="s">
        <v>128</v>
      </c>
      <c r="C189" s="54">
        <f>SUM(C190)</f>
        <v>30800</v>
      </c>
      <c r="D189" s="54">
        <f>SUM(D190)</f>
        <v>30800</v>
      </c>
      <c r="E189" s="137">
        <v>100</v>
      </c>
    </row>
    <row r="190" spans="2:5" x14ac:dyDescent="0.3">
      <c r="B190" s="72" t="s">
        <v>73</v>
      </c>
      <c r="C190" s="54">
        <v>30800</v>
      </c>
      <c r="D190" s="54">
        <f>SUM(D191+D193+D195)</f>
        <v>30800</v>
      </c>
      <c r="E190" s="137">
        <v>100</v>
      </c>
    </row>
    <row r="191" spans="2:5" x14ac:dyDescent="0.3">
      <c r="B191" s="72" t="s">
        <v>74</v>
      </c>
      <c r="C191" s="54"/>
      <c r="D191" s="54">
        <f>SUM(D192)</f>
        <v>23800</v>
      </c>
      <c r="E191" s="137"/>
    </row>
    <row r="192" spans="2:5" x14ac:dyDescent="0.3">
      <c r="B192" s="57" t="s">
        <v>75</v>
      </c>
      <c r="C192" s="46"/>
      <c r="D192" s="46">
        <v>23800</v>
      </c>
      <c r="E192" s="132"/>
    </row>
    <row r="193" spans="2:5" x14ac:dyDescent="0.3">
      <c r="B193" s="72" t="s">
        <v>76</v>
      </c>
      <c r="C193" s="54"/>
      <c r="D193" s="54">
        <f>SUM(D194)</f>
        <v>3100</v>
      </c>
      <c r="E193" s="137"/>
    </row>
    <row r="194" spans="2:5" x14ac:dyDescent="0.3">
      <c r="B194" s="57" t="s">
        <v>77</v>
      </c>
      <c r="C194" s="46"/>
      <c r="D194" s="46">
        <v>3100</v>
      </c>
      <c r="E194" s="132"/>
    </row>
    <row r="195" spans="2:5" x14ac:dyDescent="0.3">
      <c r="B195" s="72" t="s">
        <v>78</v>
      </c>
      <c r="C195" s="54"/>
      <c r="D195" s="54">
        <f>SUM(D196)</f>
        <v>3900</v>
      </c>
      <c r="E195" s="137"/>
    </row>
    <row r="196" spans="2:5" ht="27.6" x14ac:dyDescent="0.3">
      <c r="B196" s="57" t="s">
        <v>79</v>
      </c>
      <c r="C196" s="46"/>
      <c r="D196" s="46">
        <v>3900</v>
      </c>
      <c r="E196" s="132"/>
    </row>
    <row r="197" spans="2:5" ht="27.6" x14ac:dyDescent="0.3">
      <c r="B197" s="92" t="s">
        <v>173</v>
      </c>
      <c r="C197" s="97">
        <f>SUM(C198+C202)</f>
        <v>11100</v>
      </c>
      <c r="D197" s="97">
        <f>SUM(D198+D202)</f>
        <v>9228.73</v>
      </c>
      <c r="E197" s="160">
        <f>D197/C197*100</f>
        <v>83.141711711711707</v>
      </c>
    </row>
    <row r="198" spans="2:5" x14ac:dyDescent="0.3">
      <c r="B198" s="91" t="s">
        <v>124</v>
      </c>
      <c r="C198" s="54">
        <f>SUM(C199)</f>
        <v>1900</v>
      </c>
      <c r="D198" s="54">
        <f>SUM(D199)</f>
        <v>1730.14</v>
      </c>
      <c r="E198" s="137">
        <f>D198/C198*100</f>
        <v>91.06</v>
      </c>
    </row>
    <row r="199" spans="2:5" x14ac:dyDescent="0.3">
      <c r="B199" s="72" t="s">
        <v>80</v>
      </c>
      <c r="C199" s="54">
        <v>1900</v>
      </c>
      <c r="D199" s="54">
        <f>SUM(D200)</f>
        <v>1730.14</v>
      </c>
      <c r="E199" s="137">
        <f>D199/C199*100</f>
        <v>91.06</v>
      </c>
    </row>
    <row r="200" spans="2:5" x14ac:dyDescent="0.3">
      <c r="B200" s="72" t="s">
        <v>92</v>
      </c>
      <c r="C200" s="46"/>
      <c r="D200" s="46">
        <f>SUM(D201)</f>
        <v>1730.14</v>
      </c>
      <c r="E200" s="132"/>
    </row>
    <row r="201" spans="2:5" x14ac:dyDescent="0.3">
      <c r="B201" s="57" t="s">
        <v>169</v>
      </c>
      <c r="C201" s="46"/>
      <c r="D201" s="46">
        <v>1730.14</v>
      </c>
      <c r="E201" s="132"/>
    </row>
    <row r="202" spans="2:5" ht="41.4" x14ac:dyDescent="0.3">
      <c r="B202" s="78" t="s">
        <v>127</v>
      </c>
      <c r="C202" s="54">
        <f>SUM(C203)</f>
        <v>9200</v>
      </c>
      <c r="D202" s="54">
        <f>SUM(D203)</f>
        <v>7498.59</v>
      </c>
      <c r="E202" s="137">
        <f>D202/C202*100</f>
        <v>81.506413043478261</v>
      </c>
    </row>
    <row r="203" spans="2:5" x14ac:dyDescent="0.3">
      <c r="B203" s="72" t="s">
        <v>80</v>
      </c>
      <c r="C203" s="54">
        <v>9200</v>
      </c>
      <c r="D203" s="54">
        <f>SUM(D204)</f>
        <v>7498.59</v>
      </c>
      <c r="E203" s="137">
        <v>81.510000000000005</v>
      </c>
    </row>
    <row r="204" spans="2:5" x14ac:dyDescent="0.3">
      <c r="B204" s="72" t="s">
        <v>92</v>
      </c>
      <c r="C204" s="46"/>
      <c r="D204" s="54">
        <f>SUM(D205)</f>
        <v>7498.59</v>
      </c>
      <c r="E204" s="132"/>
    </row>
    <row r="205" spans="2:5" x14ac:dyDescent="0.3">
      <c r="B205" s="90" t="s">
        <v>169</v>
      </c>
      <c r="C205" s="102"/>
      <c r="D205" s="102">
        <v>7498.59</v>
      </c>
      <c r="E205" s="163"/>
    </row>
    <row r="206" spans="2:5" ht="27.6" x14ac:dyDescent="0.3">
      <c r="B206" s="92" t="s">
        <v>154</v>
      </c>
      <c r="C206" s="97">
        <f t="shared" ref="C206:D208" si="2">SUM(C207)</f>
        <v>20100</v>
      </c>
      <c r="D206" s="97">
        <f t="shared" si="2"/>
        <v>20010.96</v>
      </c>
      <c r="E206" s="160">
        <f>D206/C206*100</f>
        <v>99.557014925373139</v>
      </c>
    </row>
    <row r="207" spans="2:5" ht="39.6" x14ac:dyDescent="0.3">
      <c r="B207" s="79" t="s">
        <v>127</v>
      </c>
      <c r="C207" s="54">
        <f t="shared" si="2"/>
        <v>20100</v>
      </c>
      <c r="D207" s="54">
        <f t="shared" si="2"/>
        <v>20010.96</v>
      </c>
      <c r="E207" s="137">
        <v>99.56</v>
      </c>
    </row>
    <row r="208" spans="2:5" ht="27.6" x14ac:dyDescent="0.3">
      <c r="B208" s="72" t="s">
        <v>117</v>
      </c>
      <c r="C208" s="54">
        <f t="shared" si="2"/>
        <v>20100</v>
      </c>
      <c r="D208" s="54">
        <f t="shared" si="2"/>
        <v>20010.96</v>
      </c>
      <c r="E208" s="137">
        <v>99.56</v>
      </c>
    </row>
    <row r="209" spans="2:5" ht="27.6" x14ac:dyDescent="0.3">
      <c r="B209" s="72" t="s">
        <v>118</v>
      </c>
      <c r="C209" s="54">
        <v>20100</v>
      </c>
      <c r="D209" s="54">
        <f>SUM(D210)</f>
        <v>20010.96</v>
      </c>
      <c r="E209" s="54">
        <f>+E208</f>
        <v>99.56</v>
      </c>
    </row>
    <row r="210" spans="2:5" ht="27.6" x14ac:dyDescent="0.3">
      <c r="B210" s="57" t="s">
        <v>121</v>
      </c>
      <c r="C210" s="46"/>
      <c r="D210" s="46">
        <f>SUM(D211)</f>
        <v>20010.96</v>
      </c>
      <c r="E210" s="46"/>
    </row>
    <row r="211" spans="2:5" x14ac:dyDescent="0.3">
      <c r="B211" s="57" t="s">
        <v>122</v>
      </c>
      <c r="C211" s="46"/>
      <c r="D211" s="46">
        <v>20010.96</v>
      </c>
      <c r="E211" s="46"/>
    </row>
    <row r="212" spans="2:5" x14ac:dyDescent="0.3">
      <c r="B212" s="92" t="s">
        <v>155</v>
      </c>
      <c r="C212" s="97">
        <f>SUM(C213+C218)</f>
        <v>2787</v>
      </c>
      <c r="D212" s="97">
        <f>SUM(D213+D218)</f>
        <v>2787</v>
      </c>
      <c r="E212" s="160">
        <v>100</v>
      </c>
    </row>
    <row r="213" spans="2:5" x14ac:dyDescent="0.3">
      <c r="B213" s="78" t="s">
        <v>156</v>
      </c>
      <c r="C213" s="54">
        <f>SUM(C214)</f>
        <v>133</v>
      </c>
      <c r="D213" s="54">
        <f>SUM(D214)</f>
        <v>275.27999999999997</v>
      </c>
      <c r="E213" s="54">
        <f>D213/C213*100</f>
        <v>206.97744360902254</v>
      </c>
    </row>
    <row r="214" spans="2:5" x14ac:dyDescent="0.3">
      <c r="B214" s="72" t="s">
        <v>128</v>
      </c>
      <c r="C214" s="54">
        <v>133</v>
      </c>
      <c r="D214" s="54">
        <f>SUM(D215)</f>
        <v>275.27999999999997</v>
      </c>
      <c r="E214" s="54">
        <v>206.98</v>
      </c>
    </row>
    <row r="215" spans="2:5" x14ac:dyDescent="0.3">
      <c r="B215" s="72" t="s">
        <v>80</v>
      </c>
      <c r="C215" s="54">
        <v>133</v>
      </c>
      <c r="D215" s="54">
        <f>SUM(D216)</f>
        <v>275.27999999999997</v>
      </c>
      <c r="E215" s="54">
        <v>206.98</v>
      </c>
    </row>
    <row r="216" spans="2:5" x14ac:dyDescent="0.3">
      <c r="B216" s="57" t="s">
        <v>85</v>
      </c>
      <c r="C216" s="46"/>
      <c r="D216" s="46">
        <f>SUM(D217)</f>
        <v>275.27999999999997</v>
      </c>
      <c r="E216" s="46">
        <v>0</v>
      </c>
    </row>
    <row r="217" spans="2:5" x14ac:dyDescent="0.3">
      <c r="B217" s="57" t="s">
        <v>87</v>
      </c>
      <c r="C217" s="46"/>
      <c r="D217" s="46">
        <v>275.27999999999997</v>
      </c>
      <c r="E217" s="46">
        <v>0</v>
      </c>
    </row>
    <row r="218" spans="2:5" x14ac:dyDescent="0.3">
      <c r="B218" s="78" t="s">
        <v>132</v>
      </c>
      <c r="C218" s="54">
        <f>SUM(C219)</f>
        <v>2654</v>
      </c>
      <c r="D218" s="54">
        <f>SUM(D219)</f>
        <v>2511.7199999999998</v>
      </c>
      <c r="E218" s="54">
        <f>D218/C218*100</f>
        <v>94.639035418236617</v>
      </c>
    </row>
    <row r="219" spans="2:5" x14ac:dyDescent="0.3">
      <c r="B219" s="72" t="s">
        <v>128</v>
      </c>
      <c r="C219" s="54">
        <f>SUM(C220)</f>
        <v>2654</v>
      </c>
      <c r="D219" s="54">
        <f>SUM(D220)</f>
        <v>2511.7199999999998</v>
      </c>
      <c r="E219" s="54">
        <v>94.64</v>
      </c>
    </row>
    <row r="220" spans="2:5" x14ac:dyDescent="0.3">
      <c r="B220" s="72" t="s">
        <v>80</v>
      </c>
      <c r="C220" s="54">
        <v>2654</v>
      </c>
      <c r="D220" s="54">
        <v>2511.7199999999998</v>
      </c>
      <c r="E220" s="54">
        <v>94.64</v>
      </c>
    </row>
    <row r="221" spans="2:5" x14ac:dyDescent="0.3">
      <c r="B221" s="57" t="s">
        <v>85</v>
      </c>
      <c r="C221" s="46"/>
      <c r="D221" s="46">
        <v>2511.7199999999998</v>
      </c>
      <c r="E221" s="46"/>
    </row>
    <row r="222" spans="2:5" x14ac:dyDescent="0.3">
      <c r="B222" s="57" t="s">
        <v>87</v>
      </c>
      <c r="C222" s="46"/>
      <c r="D222" s="46">
        <v>2511.7199999999998</v>
      </c>
      <c r="E222" s="46"/>
    </row>
    <row r="223" spans="2:5" ht="27.6" x14ac:dyDescent="0.3">
      <c r="B223" s="92" t="s">
        <v>174</v>
      </c>
      <c r="C223" s="97">
        <f>SUM(C224)</f>
        <v>95700</v>
      </c>
      <c r="D223" s="97">
        <f>SUM(D224)</f>
        <v>93747.85</v>
      </c>
      <c r="E223" s="161">
        <f>D223/C223*100</f>
        <v>97.960135841170327</v>
      </c>
    </row>
    <row r="224" spans="2:5" ht="41.4" x14ac:dyDescent="0.3">
      <c r="B224" s="71" t="s">
        <v>127</v>
      </c>
      <c r="C224" s="54">
        <f>SUM(C225)</f>
        <v>95700</v>
      </c>
      <c r="D224" s="54">
        <f>SUM(D225)</f>
        <v>93747.85</v>
      </c>
      <c r="E224" s="162">
        <v>97.96</v>
      </c>
    </row>
    <row r="225" spans="2:5" ht="41.4" x14ac:dyDescent="0.3">
      <c r="B225" s="72" t="s">
        <v>110</v>
      </c>
      <c r="C225" s="54">
        <v>95700</v>
      </c>
      <c r="D225" s="54">
        <f>SUM(D226)</f>
        <v>93747.85</v>
      </c>
      <c r="E225" s="137">
        <v>97.96</v>
      </c>
    </row>
    <row r="226" spans="2:5" ht="27.6" x14ac:dyDescent="0.3">
      <c r="B226" s="57" t="s">
        <v>111</v>
      </c>
      <c r="C226" s="46"/>
      <c r="D226" s="54">
        <f>SUM(D227)</f>
        <v>93747.85</v>
      </c>
      <c r="E226" s="46"/>
    </row>
    <row r="227" spans="2:5" ht="27.6" x14ac:dyDescent="0.3">
      <c r="B227" s="57" t="s">
        <v>113</v>
      </c>
      <c r="C227" s="46"/>
      <c r="D227" s="46">
        <v>93747.85</v>
      </c>
      <c r="E227" s="46"/>
    </row>
    <row r="228" spans="2:5" ht="41.4" x14ac:dyDescent="0.3">
      <c r="B228" s="80" t="s">
        <v>157</v>
      </c>
      <c r="C228" s="103">
        <f>SUM(C229)</f>
        <v>21236</v>
      </c>
      <c r="D228" s="103">
        <f>SUM(D229)</f>
        <v>21175.5</v>
      </c>
      <c r="E228" s="164">
        <f>D228/C228*100</f>
        <v>99.71510642305519</v>
      </c>
    </row>
    <row r="229" spans="2:5" x14ac:dyDescent="0.3">
      <c r="B229" s="93" t="s">
        <v>158</v>
      </c>
      <c r="C229" s="104">
        <f>SUM(C231)</f>
        <v>21236</v>
      </c>
      <c r="D229" s="104">
        <f>SUM(D231)</f>
        <v>21175.5</v>
      </c>
      <c r="E229" s="165">
        <f>D229/C229*100</f>
        <v>99.71510642305519</v>
      </c>
    </row>
    <row r="230" spans="2:5" ht="27.6" x14ac:dyDescent="0.3">
      <c r="B230" s="78" t="s">
        <v>130</v>
      </c>
      <c r="C230" s="108"/>
      <c r="D230" s="105">
        <f>SUM(D231)</f>
        <v>21175.5</v>
      </c>
      <c r="E230" s="166"/>
    </row>
    <row r="231" spans="2:5" ht="27.6" x14ac:dyDescent="0.3">
      <c r="B231" s="72" t="s">
        <v>117</v>
      </c>
      <c r="C231" s="54">
        <v>21236</v>
      </c>
      <c r="D231" s="54">
        <f>SUM(D232)</f>
        <v>21175.5</v>
      </c>
      <c r="E231" s="137">
        <v>99.72</v>
      </c>
    </row>
    <row r="232" spans="2:5" ht="27.6" x14ac:dyDescent="0.3">
      <c r="B232" s="72" t="s">
        <v>118</v>
      </c>
      <c r="C232" s="54">
        <v>21236</v>
      </c>
      <c r="D232" s="54">
        <f>SUM(D233+D236)</f>
        <v>21175.5</v>
      </c>
      <c r="E232" s="137">
        <v>99.72</v>
      </c>
    </row>
    <row r="233" spans="2:5" x14ac:dyDescent="0.3">
      <c r="B233" s="57" t="s">
        <v>119</v>
      </c>
      <c r="C233" s="54"/>
      <c r="D233" s="54">
        <f>SUM(D234:D235)</f>
        <v>20077.71</v>
      </c>
      <c r="E233" s="54"/>
    </row>
    <row r="234" spans="2:5" x14ac:dyDescent="0.3">
      <c r="B234" s="57" t="s">
        <v>120</v>
      </c>
      <c r="C234" s="46"/>
      <c r="D234" s="46">
        <v>5220.46</v>
      </c>
      <c r="E234" s="46"/>
    </row>
    <row r="235" spans="2:5" ht="27.6" x14ac:dyDescent="0.3">
      <c r="B235" s="57" t="s">
        <v>175</v>
      </c>
      <c r="C235" s="46"/>
      <c r="D235" s="46">
        <v>14857.25</v>
      </c>
      <c r="E235" s="46"/>
    </row>
    <row r="236" spans="2:5" ht="27.6" x14ac:dyDescent="0.3">
      <c r="B236" s="57" t="s">
        <v>121</v>
      </c>
      <c r="C236" s="46"/>
      <c r="D236" s="54">
        <f>SUM(D237)</f>
        <v>1097.79</v>
      </c>
      <c r="E236" s="46"/>
    </row>
    <row r="237" spans="2:5" x14ac:dyDescent="0.3">
      <c r="B237" s="57" t="s">
        <v>122</v>
      </c>
      <c r="C237" s="46"/>
      <c r="D237" s="46">
        <v>1097.79</v>
      </c>
      <c r="E237" s="46"/>
    </row>
    <row r="238" spans="2:5" ht="41.4" x14ac:dyDescent="0.3">
      <c r="B238" s="80" t="s">
        <v>176</v>
      </c>
      <c r="C238" s="103">
        <f>SUM(C239)</f>
        <v>101421</v>
      </c>
      <c r="D238" s="103">
        <f>SUM(D239)</f>
        <v>100287.21</v>
      </c>
      <c r="E238" s="103">
        <f>D238/C238*100</f>
        <v>98.882095424024612</v>
      </c>
    </row>
    <row r="239" spans="2:5" ht="28.8" x14ac:dyDescent="0.3">
      <c r="B239" s="95" t="s">
        <v>177</v>
      </c>
      <c r="C239" s="109">
        <f>SUM(C240+C255)</f>
        <v>101421</v>
      </c>
      <c r="D239" s="110">
        <f>SUM(D240+D255)</f>
        <v>100287.21</v>
      </c>
      <c r="E239" s="167">
        <v>98.88</v>
      </c>
    </row>
    <row r="240" spans="2:5" x14ac:dyDescent="0.3">
      <c r="B240" s="96" t="s">
        <v>124</v>
      </c>
      <c r="C240" s="107">
        <f>SUM(C241)</f>
        <v>96921</v>
      </c>
      <c r="D240" s="107">
        <f>SUM(D241)</f>
        <v>96240.810000000012</v>
      </c>
      <c r="E240" s="126">
        <f>D240/C240*100</f>
        <v>99.29820162813013</v>
      </c>
    </row>
    <row r="241" spans="2:5" x14ac:dyDescent="0.3">
      <c r="B241" s="72" t="s">
        <v>128</v>
      </c>
      <c r="C241" s="107">
        <f>SUM(C242+C250)</f>
        <v>96921</v>
      </c>
      <c r="D241" s="107">
        <f>SUM(D242+D250)</f>
        <v>96240.810000000012</v>
      </c>
      <c r="E241" s="126">
        <f>D241/C241*100</f>
        <v>99.29820162813013</v>
      </c>
    </row>
    <row r="242" spans="2:5" x14ac:dyDescent="0.3">
      <c r="B242" s="72" t="s">
        <v>73</v>
      </c>
      <c r="C242" s="107">
        <v>92921</v>
      </c>
      <c r="D242" s="107">
        <f>SUM(D243+D246+D248)</f>
        <v>92389.610000000015</v>
      </c>
      <c r="E242" s="126">
        <f>D242/C242*100</f>
        <v>99.42812711873529</v>
      </c>
    </row>
    <row r="243" spans="2:5" x14ac:dyDescent="0.3">
      <c r="B243" s="57" t="s">
        <v>74</v>
      </c>
      <c r="C243" s="106"/>
      <c r="D243" s="107">
        <f>SUM(D244:D245)</f>
        <v>74989.38</v>
      </c>
      <c r="E243" s="168"/>
    </row>
    <row r="244" spans="2:5" x14ac:dyDescent="0.3">
      <c r="B244" s="57" t="s">
        <v>75</v>
      </c>
      <c r="C244" s="106"/>
      <c r="D244" s="106">
        <v>73827.240000000005</v>
      </c>
      <c r="E244" s="168"/>
    </row>
    <row r="245" spans="2:5" x14ac:dyDescent="0.3">
      <c r="B245" s="57" t="s">
        <v>163</v>
      </c>
      <c r="C245" s="106"/>
      <c r="D245" s="106">
        <v>1162.1400000000001</v>
      </c>
      <c r="E245" s="168"/>
    </row>
    <row r="246" spans="2:5" x14ac:dyDescent="0.3">
      <c r="B246" s="57" t="s">
        <v>76</v>
      </c>
      <c r="C246" s="106"/>
      <c r="D246" s="107">
        <v>5026.99</v>
      </c>
      <c r="E246" s="168"/>
    </row>
    <row r="247" spans="2:5" x14ac:dyDescent="0.3">
      <c r="B247" s="57" t="s">
        <v>77</v>
      </c>
      <c r="C247" s="106"/>
      <c r="D247" s="106">
        <v>5026.99</v>
      </c>
      <c r="E247" s="168"/>
    </row>
    <row r="248" spans="2:5" x14ac:dyDescent="0.3">
      <c r="B248" s="57" t="s">
        <v>78</v>
      </c>
      <c r="C248" s="106"/>
      <c r="D248" s="107">
        <f>SUM(D249)</f>
        <v>12373.24</v>
      </c>
      <c r="E248" s="168"/>
    </row>
    <row r="249" spans="2:5" ht="27.6" x14ac:dyDescent="0.3">
      <c r="B249" s="57" t="s">
        <v>79</v>
      </c>
      <c r="C249" s="106"/>
      <c r="D249" s="106">
        <v>12373.24</v>
      </c>
      <c r="E249" s="168"/>
    </row>
    <row r="250" spans="2:5" x14ac:dyDescent="0.3">
      <c r="B250" s="72" t="s">
        <v>80</v>
      </c>
      <c r="C250" s="107">
        <v>4000</v>
      </c>
      <c r="D250" s="107">
        <f>SUM(D251+D253)</f>
        <v>3851.2</v>
      </c>
      <c r="E250" s="126">
        <f>D250/C250*100</f>
        <v>96.28</v>
      </c>
    </row>
    <row r="251" spans="2:5" ht="27.6" x14ac:dyDescent="0.3">
      <c r="B251" s="57" t="s">
        <v>81</v>
      </c>
      <c r="C251" s="106"/>
      <c r="D251" s="107">
        <f>SUM(D252)</f>
        <v>1491.76</v>
      </c>
      <c r="E251" s="168"/>
    </row>
    <row r="252" spans="2:5" ht="27.6" x14ac:dyDescent="0.3">
      <c r="B252" s="57" t="s">
        <v>83</v>
      </c>
      <c r="C252" s="106"/>
      <c r="D252" s="106">
        <v>1491.76</v>
      </c>
      <c r="E252" s="168"/>
    </row>
    <row r="253" spans="2:5" x14ac:dyDescent="0.3">
      <c r="B253" s="57" t="s">
        <v>85</v>
      </c>
      <c r="C253" s="106"/>
      <c r="D253" s="107">
        <f>SUM(D254)</f>
        <v>2359.44</v>
      </c>
      <c r="E253" s="168"/>
    </row>
    <row r="254" spans="2:5" x14ac:dyDescent="0.3">
      <c r="B254" s="57" t="s">
        <v>178</v>
      </c>
      <c r="C254" s="106"/>
      <c r="D254" s="106">
        <v>2359.44</v>
      </c>
      <c r="E254" s="168"/>
    </row>
    <row r="255" spans="2:5" ht="41.4" x14ac:dyDescent="0.3">
      <c r="B255" s="71" t="s">
        <v>127</v>
      </c>
      <c r="C255" s="107">
        <f>SUM(C256+C260)</f>
        <v>4500</v>
      </c>
      <c r="D255" s="107">
        <f>SUM(D256+D260)</f>
        <v>4046.4</v>
      </c>
      <c r="E255" s="126">
        <f>D255/C255*100</f>
        <v>89.92</v>
      </c>
    </row>
    <row r="256" spans="2:5" x14ac:dyDescent="0.3">
      <c r="B256" s="72" t="s">
        <v>128</v>
      </c>
      <c r="C256" s="107">
        <f>SUM(C257)</f>
        <v>2900</v>
      </c>
      <c r="D256" s="107">
        <f>SUM(D257)</f>
        <v>2964.65</v>
      </c>
      <c r="E256" s="126">
        <f>D256/C256*100</f>
        <v>102.22931034482758</v>
      </c>
    </row>
    <row r="257" spans="2:5" x14ac:dyDescent="0.3">
      <c r="B257" s="72" t="s">
        <v>80</v>
      </c>
      <c r="C257" s="107">
        <v>2900</v>
      </c>
      <c r="D257" s="107">
        <f>SUM(D258)</f>
        <v>2964.65</v>
      </c>
      <c r="E257" s="126">
        <v>102.23</v>
      </c>
    </row>
    <row r="258" spans="2:5" x14ac:dyDescent="0.3">
      <c r="B258" s="57" t="s">
        <v>85</v>
      </c>
      <c r="C258" s="107"/>
      <c r="D258" s="106">
        <f>SUM(D259)</f>
        <v>2964.65</v>
      </c>
      <c r="E258" s="126"/>
    </row>
    <row r="259" spans="2:5" ht="27.6" x14ac:dyDescent="0.3">
      <c r="B259" s="57" t="s">
        <v>86</v>
      </c>
      <c r="C259" s="107"/>
      <c r="D259" s="106">
        <v>2964.65</v>
      </c>
      <c r="E259" s="126"/>
    </row>
    <row r="260" spans="2:5" ht="27.6" x14ac:dyDescent="0.3">
      <c r="B260" s="72" t="s">
        <v>118</v>
      </c>
      <c r="C260" s="107">
        <v>1600</v>
      </c>
      <c r="D260" s="107">
        <f>SUM(D261)</f>
        <v>1081.75</v>
      </c>
      <c r="E260" s="126">
        <f>D260/C260*100</f>
        <v>67.609375</v>
      </c>
    </row>
    <row r="261" spans="2:5" x14ac:dyDescent="0.3">
      <c r="B261" s="57" t="s">
        <v>119</v>
      </c>
      <c r="C261" s="106"/>
      <c r="D261" s="107">
        <f>SUM(D262:D263)</f>
        <v>1081.75</v>
      </c>
      <c r="E261" s="168"/>
    </row>
    <row r="262" spans="2:5" x14ac:dyDescent="0.3">
      <c r="B262" s="57" t="s">
        <v>120</v>
      </c>
      <c r="C262" s="106"/>
      <c r="D262" s="106">
        <v>670.25</v>
      </c>
      <c r="E262" s="168"/>
    </row>
    <row r="263" spans="2:5" x14ac:dyDescent="0.3">
      <c r="B263" s="57" t="s">
        <v>179</v>
      </c>
      <c r="C263" s="106"/>
      <c r="D263" s="106">
        <v>411.5</v>
      </c>
      <c r="E263" s="168"/>
    </row>
  </sheetData>
  <mergeCells count="9">
    <mergeCell ref="C11:D11"/>
    <mergeCell ref="E9:E11"/>
    <mergeCell ref="B2:E2"/>
    <mergeCell ref="B4:E4"/>
    <mergeCell ref="C9:D9"/>
    <mergeCell ref="C10:D10"/>
    <mergeCell ref="B6:B7"/>
    <mergeCell ref="C6:E7"/>
    <mergeCell ref="C8:E8"/>
  </mergeCells>
  <pageMargins left="0.7" right="0.7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Korisnik</cp:lastModifiedBy>
  <cp:lastPrinted>2024-03-25T14:50:12Z</cp:lastPrinted>
  <dcterms:created xsi:type="dcterms:W3CDTF">2022-08-12T12:51:27Z</dcterms:created>
  <dcterms:modified xsi:type="dcterms:W3CDTF">2024-03-25T14:53:10Z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