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219DC12A-F2BD-472B-B255-D98462A44817}" xr6:coauthVersionLast="45" xr6:coauthVersionMax="45" xr10:uidLastSave="{00000000-0000-0000-0000-000000000000}"/>
  <bookViews>
    <workbookView xWindow="-108" yWindow="-108" windowWidth="23256" windowHeight="12576" tabRatio="816" activeTab="1" xr2:uid="{00000000-000D-0000-FFFF-FFFF00000000}"/>
  </bookViews>
  <sheets>
    <sheet name="Naslovnica" sheetId="8" r:id="rId1"/>
    <sheet name="SAŽETAK" sheetId="1" r:id="rId2"/>
    <sheet name=" Račun prihoda i rashoda" sheetId="3" r:id="rId3"/>
    <sheet name="Prihodi i rashodi po izvorima" sheetId="10" r:id="rId4"/>
    <sheet name="Rashodi prema funkcijskoj kl" sheetId="5" r:id="rId5"/>
    <sheet name="Račun financiranja" sheetId="6" state="hidden" r:id="rId6"/>
    <sheet name="POSEBNI DIO" sheetId="7" r:id="rId7"/>
    <sheet name="KONTROLE" sheetId="9" r:id="rId8"/>
  </sheets>
  <externalReferences>
    <externalReference r:id="rId9"/>
  </externalReferences>
  <definedNames>
    <definedName name="_xlnm._FilterDatabase" localSheetId="2" hidden="1">' Račun prihoda i rashoda'!$A$38:$D$87</definedName>
    <definedName name="_xlnm._FilterDatabase" localSheetId="6" hidden="1">'POSEBNI DIO'!$A$6:$D$128</definedName>
    <definedName name="_xlnm.Print_Titles" localSheetId="2">' Račun prihoda i rashoda'!$1:$6</definedName>
    <definedName name="_xlnm.Print_Titles" localSheetId="6">'POSEBNI DIO'!$1:$6</definedName>
    <definedName name="_xlnm.Print_Area" localSheetId="2">' Račun prihoda i rashoda'!$A$1:$J$87</definedName>
    <definedName name="_xlnm.Print_Area" localSheetId="0">Naslovnica!$A$2:$H$7</definedName>
    <definedName name="_xlnm.Print_Area" localSheetId="6">'POSEBNI DIO'!$A$1:$J$128</definedName>
    <definedName name="_xlnm.Print_Area" localSheetId="1">SAŽETAK!$A$1:$J$40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3" l="1"/>
  <c r="I49" i="3"/>
  <c r="H49" i="3"/>
  <c r="J112" i="7"/>
  <c r="I112" i="7"/>
  <c r="G14" i="1" l="1"/>
  <c r="F14" i="1"/>
  <c r="F11" i="1"/>
  <c r="G11" i="1"/>
  <c r="F9" i="1"/>
  <c r="G9" i="1"/>
  <c r="F10" i="1"/>
  <c r="G10" i="1"/>
  <c r="J21" i="3" l="1"/>
  <c r="I21" i="3"/>
  <c r="F33" i="3"/>
  <c r="F31" i="3"/>
  <c r="G33" i="3" l="1"/>
  <c r="G31" i="3" l="1"/>
  <c r="H39" i="3" l="1"/>
  <c r="G39" i="3"/>
  <c r="F39" i="3"/>
  <c r="G49" i="3"/>
  <c r="F49" i="3"/>
  <c r="H67" i="3"/>
  <c r="G67" i="3"/>
  <c r="F67" i="3"/>
  <c r="H79" i="3"/>
  <c r="G79" i="3"/>
  <c r="F79" i="3"/>
  <c r="F136" i="7" l="1"/>
  <c r="F134" i="7"/>
  <c r="F132" i="7"/>
  <c r="F130" i="7"/>
  <c r="F96" i="7"/>
  <c r="F139" i="7" l="1"/>
  <c r="F37" i="7"/>
  <c r="F32" i="7"/>
  <c r="F31" i="7" s="1"/>
  <c r="J11" i="5" l="1"/>
  <c r="I11" i="5"/>
  <c r="H112" i="7"/>
  <c r="F22" i="7" l="1"/>
  <c r="F26" i="7"/>
  <c r="F10" i="7"/>
  <c r="H11" i="5" l="1"/>
  <c r="G11" i="5"/>
  <c r="G96" i="7"/>
  <c r="G22" i="7" l="1"/>
  <c r="G10" i="7"/>
  <c r="J123" i="7" l="1"/>
  <c r="J121" i="7"/>
  <c r="H121" i="7"/>
  <c r="H123" i="7"/>
  <c r="J117" i="7"/>
  <c r="H117" i="7"/>
  <c r="J107" i="7"/>
  <c r="J104" i="7"/>
  <c r="H107" i="7"/>
  <c r="H104" i="7"/>
  <c r="J100" i="7"/>
  <c r="H100" i="7"/>
  <c r="J96" i="7"/>
  <c r="I96" i="7"/>
  <c r="H96" i="7"/>
  <c r="J59" i="7"/>
  <c r="J56" i="7"/>
  <c r="I59" i="7"/>
  <c r="I56" i="7"/>
  <c r="J89" i="7"/>
  <c r="J92" i="7"/>
  <c r="I92" i="7"/>
  <c r="H92" i="7"/>
  <c r="I89" i="7"/>
  <c r="I88" i="7" s="1"/>
  <c r="H89" i="7"/>
  <c r="J81" i="7"/>
  <c r="J80" i="7" s="1"/>
  <c r="I81" i="7"/>
  <c r="I80" i="7" s="1"/>
  <c r="J77" i="7"/>
  <c r="I77" i="7"/>
  <c r="H77" i="7"/>
  <c r="H81" i="7"/>
  <c r="H80" i="7" s="1"/>
  <c r="H59" i="7"/>
  <c r="H56" i="7"/>
  <c r="J51" i="7"/>
  <c r="I51" i="7"/>
  <c r="H51" i="7"/>
  <c r="J37" i="7"/>
  <c r="I37" i="7"/>
  <c r="H37" i="7"/>
  <c r="J29" i="7"/>
  <c r="J26" i="7"/>
  <c r="I29" i="7"/>
  <c r="I26" i="7"/>
  <c r="H26" i="7"/>
  <c r="H29" i="7"/>
  <c r="J22" i="7" l="1"/>
  <c r="I22" i="7"/>
  <c r="H22" i="7"/>
  <c r="J10" i="7"/>
  <c r="I10" i="7"/>
  <c r="H10" i="7"/>
  <c r="J15" i="7"/>
  <c r="I15" i="7"/>
  <c r="H15" i="7"/>
  <c r="G11" i="3" l="1"/>
  <c r="G16" i="3" l="1"/>
  <c r="G19" i="3"/>
  <c r="G28" i="3"/>
  <c r="G27" i="3" s="1"/>
  <c r="G30" i="3"/>
  <c r="J11" i="1"/>
  <c r="I11" i="1"/>
  <c r="H11" i="1" l="1"/>
  <c r="J16" i="3" l="1"/>
  <c r="I16" i="3"/>
  <c r="H16" i="3"/>
  <c r="H11" i="3"/>
  <c r="J10" i="5"/>
  <c r="I10" i="5"/>
  <c r="G37" i="7" l="1"/>
  <c r="G121" i="7"/>
  <c r="G123" i="7"/>
  <c r="F123" i="7"/>
  <c r="F121" i="7"/>
  <c r="G117" i="7"/>
  <c r="G116" i="7" s="1"/>
  <c r="H116" i="7"/>
  <c r="I116" i="7"/>
  <c r="J116" i="7"/>
  <c r="F117" i="7"/>
  <c r="F116" i="7" s="1"/>
  <c r="G92" i="7"/>
  <c r="H91" i="7"/>
  <c r="I91" i="7"/>
  <c r="J91" i="7"/>
  <c r="F92" i="7"/>
  <c r="F91" i="7" s="1"/>
  <c r="G89" i="7"/>
  <c r="G88" i="7" s="1"/>
  <c r="H88" i="7"/>
  <c r="J88" i="7"/>
  <c r="F89" i="7"/>
  <c r="F88" i="7" s="1"/>
  <c r="G29" i="7"/>
  <c r="G26" i="7"/>
  <c r="I25" i="7"/>
  <c r="I137" i="7" s="1"/>
  <c r="J25" i="7"/>
  <c r="J137" i="7" s="1"/>
  <c r="F29" i="7"/>
  <c r="F25" i="7" s="1"/>
  <c r="F137" i="7" s="1"/>
  <c r="G32" i="7"/>
  <c r="G31" i="7" s="1"/>
  <c r="H33" i="7"/>
  <c r="I33" i="7"/>
  <c r="J33" i="7"/>
  <c r="H34" i="7"/>
  <c r="I34" i="7"/>
  <c r="J34" i="7"/>
  <c r="G25" i="7" l="1"/>
  <c r="G137" i="7" s="1"/>
  <c r="J120" i="7"/>
  <c r="I120" i="7"/>
  <c r="H120" i="7"/>
  <c r="I87" i="7"/>
  <c r="F120" i="7"/>
  <c r="G120" i="7"/>
  <c r="J87" i="7"/>
  <c r="H87" i="7"/>
  <c r="G87" i="7"/>
  <c r="F87" i="7"/>
  <c r="H25" i="7"/>
  <c r="H137" i="7" s="1"/>
  <c r="H32" i="7"/>
  <c r="H31" i="7" s="1"/>
  <c r="J32" i="7"/>
  <c r="J31" i="7" s="1"/>
  <c r="I32" i="7"/>
  <c r="I31" i="7" s="1"/>
  <c r="I99" i="7"/>
  <c r="I98" i="7" s="1"/>
  <c r="J99" i="7"/>
  <c r="J98" i="7" s="1"/>
  <c r="H9" i="7"/>
  <c r="H8" i="7" s="1"/>
  <c r="H21" i="7"/>
  <c r="H14" i="7"/>
  <c r="H13" i="7" s="1"/>
  <c r="H14" i="3"/>
  <c r="H47" i="7"/>
  <c r="H46" i="7" s="1"/>
  <c r="H45" i="7" s="1"/>
  <c r="H50" i="7"/>
  <c r="H63" i="7"/>
  <c r="H62" i="7" s="1"/>
  <c r="H65" i="7"/>
  <c r="H64" i="7" s="1"/>
  <c r="H69" i="7"/>
  <c r="H68" i="7" s="1"/>
  <c r="H67" i="7" s="1"/>
  <c r="H66" i="7" s="1"/>
  <c r="H72" i="7"/>
  <c r="H71" i="7" s="1"/>
  <c r="H70" i="7" s="1"/>
  <c r="H76" i="7"/>
  <c r="H86" i="7"/>
  <c r="H85" i="7" s="1"/>
  <c r="H84" i="7" s="1"/>
  <c r="H95" i="7"/>
  <c r="H94" i="7" s="1"/>
  <c r="H99" i="7"/>
  <c r="H98" i="7" s="1"/>
  <c r="H103" i="7"/>
  <c r="H106" i="7"/>
  <c r="H111" i="7"/>
  <c r="H110" i="7" s="1"/>
  <c r="H109" i="7" s="1"/>
  <c r="H127" i="7"/>
  <c r="H126" i="7" s="1"/>
  <c r="H125" i="7" s="1"/>
  <c r="G9" i="7"/>
  <c r="I9" i="7"/>
  <c r="I8" i="7" s="1"/>
  <c r="J9" i="7"/>
  <c r="J8" i="7" s="1"/>
  <c r="I14" i="7"/>
  <c r="I13" i="7" s="1"/>
  <c r="J14" i="7"/>
  <c r="J13" i="7" s="1"/>
  <c r="G18" i="7"/>
  <c r="G15" i="7" s="1"/>
  <c r="G14" i="7" s="1"/>
  <c r="G21" i="7"/>
  <c r="I21" i="7"/>
  <c r="J21" i="7"/>
  <c r="G43" i="7"/>
  <c r="G47" i="7"/>
  <c r="G46" i="7" s="1"/>
  <c r="G45" i="7" s="1"/>
  <c r="I47" i="7"/>
  <c r="I46" i="7" s="1"/>
  <c r="I45" i="7" s="1"/>
  <c r="J47" i="7"/>
  <c r="J46" i="7" s="1"/>
  <c r="J45" i="7" s="1"/>
  <c r="G51" i="7"/>
  <c r="G50" i="7" s="1"/>
  <c r="I50" i="7"/>
  <c r="J50" i="7"/>
  <c r="G56" i="7"/>
  <c r="G59" i="7"/>
  <c r="G62" i="7"/>
  <c r="I63" i="7"/>
  <c r="I62" i="7" s="1"/>
  <c r="J63" i="7"/>
  <c r="J62" i="7" s="1"/>
  <c r="G65" i="7"/>
  <c r="G64" i="7" s="1"/>
  <c r="I65" i="7"/>
  <c r="I64" i="7" s="1"/>
  <c r="J65" i="7"/>
  <c r="J64" i="7" s="1"/>
  <c r="G68" i="7"/>
  <c r="G67" i="7" s="1"/>
  <c r="G66" i="7" s="1"/>
  <c r="I69" i="7"/>
  <c r="I68" i="7" s="1"/>
  <c r="I67" i="7" s="1"/>
  <c r="I66" i="7" s="1"/>
  <c r="J69" i="7"/>
  <c r="J68" i="7" s="1"/>
  <c r="J67" i="7" s="1"/>
  <c r="J66" i="7" s="1"/>
  <c r="G72" i="7"/>
  <c r="G71" i="7" s="1"/>
  <c r="G70" i="7" s="1"/>
  <c r="I72" i="7"/>
  <c r="I71" i="7" s="1"/>
  <c r="I70" i="7" s="1"/>
  <c r="J72" i="7"/>
  <c r="J71" i="7" s="1"/>
  <c r="J70" i="7" s="1"/>
  <c r="G77" i="7"/>
  <c r="G76" i="7" s="1"/>
  <c r="G130" i="7" s="1"/>
  <c r="I76" i="7"/>
  <c r="J76" i="7"/>
  <c r="G81" i="7"/>
  <c r="G80" i="7" s="1"/>
  <c r="G85" i="7"/>
  <c r="G84" i="7" s="1"/>
  <c r="I86" i="7"/>
  <c r="I85" i="7" s="1"/>
  <c r="I84" i="7" s="1"/>
  <c r="J86" i="7"/>
  <c r="J85" i="7" s="1"/>
  <c r="J84" i="7" s="1"/>
  <c r="G95" i="7"/>
  <c r="G94" i="7" s="1"/>
  <c r="I95" i="7"/>
  <c r="I94" i="7" s="1"/>
  <c r="J95" i="7"/>
  <c r="J94" i="7" s="1"/>
  <c r="G100" i="7"/>
  <c r="G99" i="7" s="1"/>
  <c r="G98" i="7" s="1"/>
  <c r="G104" i="7"/>
  <c r="G103" i="7" s="1"/>
  <c r="G133" i="7" s="1"/>
  <c r="I103" i="7"/>
  <c r="J103" i="7"/>
  <c r="G107" i="7"/>
  <c r="G106" i="7" s="1"/>
  <c r="J106" i="7"/>
  <c r="G112" i="7"/>
  <c r="G111" i="7" s="1"/>
  <c r="G110" i="7" s="1"/>
  <c r="G109" i="7" s="1"/>
  <c r="I111" i="7"/>
  <c r="I110" i="7" s="1"/>
  <c r="I109" i="7" s="1"/>
  <c r="J111" i="7"/>
  <c r="J110" i="7" s="1"/>
  <c r="J109" i="7" s="1"/>
  <c r="G127" i="7"/>
  <c r="G126" i="7" s="1"/>
  <c r="G125" i="7" s="1"/>
  <c r="I127" i="7"/>
  <c r="I126" i="7" s="1"/>
  <c r="I125" i="7" s="1"/>
  <c r="J127" i="7"/>
  <c r="J126" i="7" s="1"/>
  <c r="J125" i="7" s="1"/>
  <c r="I11" i="3"/>
  <c r="J11" i="3"/>
  <c r="I14" i="3"/>
  <c r="J14" i="3"/>
  <c r="I130" i="7" l="1"/>
  <c r="J130" i="7"/>
  <c r="G8" i="7"/>
  <c r="G7" i="7" s="1"/>
  <c r="G132" i="7"/>
  <c r="H115" i="7"/>
  <c r="G13" i="7"/>
  <c r="G135" i="7"/>
  <c r="H130" i="7"/>
  <c r="G115" i="7"/>
  <c r="G136" i="7"/>
  <c r="I115" i="7"/>
  <c r="G134" i="7"/>
  <c r="G139" i="7" s="1"/>
  <c r="J115" i="7"/>
  <c r="F115" i="7"/>
  <c r="H61" i="7"/>
  <c r="G61" i="7"/>
  <c r="G36" i="7"/>
  <c r="G20" i="7" s="1"/>
  <c r="I7" i="7"/>
  <c r="H7" i="7"/>
  <c r="H102" i="7"/>
  <c r="H55" i="7"/>
  <c r="H36" i="7"/>
  <c r="H20" i="7" s="1"/>
  <c r="H75" i="7"/>
  <c r="J102" i="7"/>
  <c r="J75" i="7"/>
  <c r="J61" i="7"/>
  <c r="J55" i="7"/>
  <c r="J36" i="7"/>
  <c r="J20" i="7" s="1"/>
  <c r="J7" i="7"/>
  <c r="I75" i="7"/>
  <c r="I61" i="7"/>
  <c r="I55" i="7"/>
  <c r="G102" i="7"/>
  <c r="G55" i="7"/>
  <c r="I36" i="7"/>
  <c r="I20" i="7" s="1"/>
  <c r="G75" i="7"/>
  <c r="F68" i="7"/>
  <c r="F67" i="7" s="1"/>
  <c r="F66" i="7" s="1"/>
  <c r="F37" i="1"/>
  <c r="H49" i="7" l="1"/>
  <c r="H19" i="7"/>
  <c r="J49" i="7"/>
  <c r="J19" i="7" s="1"/>
  <c r="G49" i="7"/>
  <c r="G19" i="7" s="1"/>
  <c r="I49" i="7"/>
  <c r="H19" i="3"/>
  <c r="G76" i="3"/>
  <c r="H76" i="3"/>
  <c r="I76" i="3"/>
  <c r="J76" i="3"/>
  <c r="F48" i="7"/>
  <c r="F76" i="3" l="1"/>
  <c r="A1" i="5"/>
  <c r="A1" i="10"/>
  <c r="A1" i="3"/>
  <c r="A1" i="1"/>
  <c r="G34" i="1" l="1"/>
  <c r="G37" i="1" s="1"/>
  <c r="J19" i="3" l="1"/>
  <c r="I19" i="3"/>
  <c r="H28" i="3"/>
  <c r="H27" i="3" s="1"/>
  <c r="J28" i="3"/>
  <c r="J27" i="3" s="1"/>
  <c r="I28" i="3"/>
  <c r="I27" i="3" s="1"/>
  <c r="F19" i="3" l="1"/>
  <c r="F16" i="3"/>
  <c r="F28" i="1" l="1"/>
  <c r="F29" i="1" s="1"/>
  <c r="J28" i="1"/>
  <c r="J29" i="1" s="1"/>
  <c r="H28" i="1"/>
  <c r="H29" i="1" s="1"/>
  <c r="F30" i="3"/>
  <c r="I28" i="1" l="1"/>
  <c r="I29" i="1" s="1"/>
  <c r="A1" i="6" l="1"/>
  <c r="F28" i="3"/>
  <c r="F27" i="3" s="1"/>
  <c r="F14" i="3"/>
  <c r="G14" i="3" l="1"/>
  <c r="G29" i="1" l="1"/>
  <c r="F100" i="7" l="1"/>
  <c r="F99" i="7" s="1"/>
  <c r="F98" i="7" s="1"/>
  <c r="F65" i="7"/>
  <c r="F56" i="7" l="1"/>
  <c r="F63" i="7"/>
  <c r="F62" i="7" s="1"/>
  <c r="F47" i="7"/>
  <c r="F46" i="7" s="1"/>
  <c r="F45" i="7" s="1"/>
  <c r="F95" i="7"/>
  <c r="F64" i="7"/>
  <c r="F61" i="7" l="1"/>
  <c r="F15" i="7"/>
  <c r="F14" i="7" s="1"/>
  <c r="F135" i="7" s="1"/>
  <c r="F43" i="7"/>
  <c r="F127" i="7"/>
  <c r="F126" i="7" s="1"/>
  <c r="C31" i="9"/>
  <c r="F94" i="7"/>
  <c r="C32" i="9"/>
  <c r="C19" i="9" l="1"/>
  <c r="F36" i="7"/>
  <c r="F125" i="7"/>
  <c r="F13" i="7"/>
  <c r="F138" i="7"/>
  <c r="F59" i="7"/>
  <c r="F55" i="7" s="1"/>
  <c r="F11" i="3" l="1"/>
  <c r="C43" i="9"/>
  <c r="C40" i="9"/>
  <c r="C42" i="9"/>
  <c r="C29" i="9" l="1"/>
  <c r="C41" i="9"/>
  <c r="C30" i="9"/>
  <c r="F86" i="7" l="1"/>
  <c r="J131" i="7" l="1"/>
  <c r="G15" i="9"/>
  <c r="I131" i="7"/>
  <c r="F15" i="9"/>
  <c r="F85" i="7"/>
  <c r="F84" i="7" s="1"/>
  <c r="C15" i="9"/>
  <c r="H131" i="7"/>
  <c r="E15" i="9"/>
  <c r="F131" i="7" l="1"/>
  <c r="D15" i="9" l="1"/>
  <c r="G58" i="3" l="1"/>
  <c r="D38" i="9" l="1"/>
  <c r="D31" i="9"/>
  <c r="D30" i="9" l="1"/>
  <c r="D7" i="9"/>
  <c r="D27" i="9" s="1"/>
  <c r="G78" i="3"/>
  <c r="G13" i="1" s="1"/>
  <c r="G138" i="7"/>
  <c r="G140" i="7" s="1"/>
  <c r="D22" i="9" l="1"/>
  <c r="D32" i="9" s="1"/>
  <c r="G38" i="3"/>
  <c r="D39" i="9"/>
  <c r="C24" i="10"/>
  <c r="D29" i="9"/>
  <c r="D42" i="9"/>
  <c r="D40" i="9"/>
  <c r="D37" i="9"/>
  <c r="D41" i="9"/>
  <c r="D35" i="9"/>
  <c r="D13" i="9" l="1"/>
  <c r="D34" i="9" s="1"/>
  <c r="D43" i="9"/>
  <c r="C10" i="10"/>
  <c r="G141" i="7"/>
  <c r="D6" i="9"/>
  <c r="D26" i="9" s="1"/>
  <c r="D8" i="9"/>
  <c r="D28" i="9" s="1"/>
  <c r="G22" i="3"/>
  <c r="G10" i="3" s="1"/>
  <c r="G5" i="7"/>
  <c r="G10" i="5" s="1"/>
  <c r="G8" i="1" l="1"/>
  <c r="G22" i="1" s="1"/>
  <c r="D3" i="9"/>
  <c r="D23" i="9" s="1"/>
  <c r="D24" i="9"/>
  <c r="J58" i="3" l="1"/>
  <c r="I58" i="3" l="1"/>
  <c r="H58" i="3" l="1"/>
  <c r="I135" i="7" l="1"/>
  <c r="J135" i="7"/>
  <c r="H135" i="7"/>
  <c r="G40" i="9" l="1"/>
  <c r="E40" i="9"/>
  <c r="F40" i="9"/>
  <c r="G29" i="9" l="1"/>
  <c r="E29" i="9"/>
  <c r="F29" i="9"/>
  <c r="F22" i="9" l="1"/>
  <c r="I138" i="7"/>
  <c r="G22" i="9"/>
  <c r="J138" i="7"/>
  <c r="I67" i="3"/>
  <c r="J39" i="3" l="1"/>
  <c r="F31" i="9"/>
  <c r="I132" i="7"/>
  <c r="H132" i="7"/>
  <c r="H139" i="7" s="1"/>
  <c r="I39" i="3"/>
  <c r="H138" i="7"/>
  <c r="E22" i="9"/>
  <c r="G32" i="9"/>
  <c r="G43" i="9"/>
  <c r="F32" i="9"/>
  <c r="F43" i="9"/>
  <c r="H38" i="3" l="1"/>
  <c r="E32" i="9"/>
  <c r="E43" i="9"/>
  <c r="H133" i="7"/>
  <c r="I79" i="3"/>
  <c r="I78" i="3" s="1"/>
  <c r="E31" i="9"/>
  <c r="I133" i="7"/>
  <c r="H78" i="3" l="1"/>
  <c r="F38" i="9"/>
  <c r="F42" i="9"/>
  <c r="E38" i="9"/>
  <c r="H134" i="7"/>
  <c r="E37" i="9"/>
  <c r="F35" i="9"/>
  <c r="F13" i="9"/>
  <c r="E30" i="9"/>
  <c r="E41" i="9"/>
  <c r="F37" i="9"/>
  <c r="F30" i="9"/>
  <c r="F41" i="9"/>
  <c r="H140" i="7" l="1"/>
  <c r="D24" i="10"/>
  <c r="F7" i="9"/>
  <c r="F27" i="9" s="1"/>
  <c r="E39" i="9"/>
  <c r="I8" i="1"/>
  <c r="I14" i="1" s="1"/>
  <c r="F24" i="9"/>
  <c r="E6" i="9"/>
  <c r="E26" i="9" s="1"/>
  <c r="E42" i="9"/>
  <c r="E7" i="9"/>
  <c r="E27" i="9" s="1"/>
  <c r="F26" i="9"/>
  <c r="E13" i="9"/>
  <c r="E35" i="9"/>
  <c r="D10" i="10" l="1"/>
  <c r="H22" i="3"/>
  <c r="E8" i="9"/>
  <c r="E28" i="9" s="1"/>
  <c r="H10" i="5"/>
  <c r="H141" i="7"/>
  <c r="E34" i="9"/>
  <c r="H8" i="1" l="1"/>
  <c r="H14" i="1" s="1"/>
  <c r="H22" i="1" s="1"/>
  <c r="H10" i="3"/>
  <c r="H33" i="3" s="1"/>
  <c r="E3" i="9"/>
  <c r="E23" i="9" s="1"/>
  <c r="E24" i="9"/>
  <c r="F58" i="3" l="1"/>
  <c r="J67" i="3" l="1"/>
  <c r="F51" i="7" l="1"/>
  <c r="F50" i="7" s="1"/>
  <c r="F21" i="7"/>
  <c r="F20" i="7" s="1"/>
  <c r="G31" i="9"/>
  <c r="J132" i="7"/>
  <c r="F49" i="7" l="1"/>
  <c r="F107" i="7"/>
  <c r="F106" i="7" s="1"/>
  <c r="F9" i="7"/>
  <c r="J133" i="7"/>
  <c r="J79" i="3"/>
  <c r="J78" i="3" s="1"/>
  <c r="G30" i="9"/>
  <c r="G41" i="9"/>
  <c r="J38" i="3" l="1"/>
  <c r="F8" i="7"/>
  <c r="F7" i="7" s="1"/>
  <c r="F104" i="7"/>
  <c r="F103" i="7" s="1"/>
  <c r="F133" i="7" s="1"/>
  <c r="G38" i="9"/>
  <c r="G42" i="9"/>
  <c r="G37" i="9"/>
  <c r="G13" i="9"/>
  <c r="G35" i="9"/>
  <c r="J134" i="7"/>
  <c r="J140" i="7" s="1"/>
  <c r="F24" i="10" l="1"/>
  <c r="J139" i="7"/>
  <c r="G34" i="9" s="1"/>
  <c r="F102" i="7"/>
  <c r="G26" i="9"/>
  <c r="G7" i="9"/>
  <c r="G27" i="9" s="1"/>
  <c r="J22" i="3"/>
  <c r="J10" i="3" s="1"/>
  <c r="J33" i="3" s="1"/>
  <c r="G24" i="9"/>
  <c r="G39" i="9"/>
  <c r="C38" i="9" l="1"/>
  <c r="J8" i="1"/>
  <c r="J14" i="1" s="1"/>
  <c r="F10" i="10"/>
  <c r="J141" i="7"/>
  <c r="G8" i="9"/>
  <c r="C7" i="9" l="1"/>
  <c r="C27" i="9" s="1"/>
  <c r="G3" i="9"/>
  <c r="G23" i="9" s="1"/>
  <c r="G28" i="9"/>
  <c r="F72" i="7" l="1"/>
  <c r="F71" i="7" s="1"/>
  <c r="F112" i="7"/>
  <c r="F111" i="7" s="1"/>
  <c r="F78" i="3" l="1"/>
  <c r="F13" i="1" s="1"/>
  <c r="F77" i="7"/>
  <c r="F76" i="7" s="1"/>
  <c r="F110" i="7"/>
  <c r="F70" i="7"/>
  <c r="F81" i="7"/>
  <c r="F80" i="7" s="1"/>
  <c r="C18" i="9" l="1"/>
  <c r="F38" i="3"/>
  <c r="F12" i="1" s="1"/>
  <c r="C37" i="9"/>
  <c r="F75" i="7"/>
  <c r="F19" i="7" s="1"/>
  <c r="F109" i="7"/>
  <c r="B24" i="10" l="1"/>
  <c r="C39" i="9"/>
  <c r="C6" i="9"/>
  <c r="F5" i="7"/>
  <c r="F11" i="5" s="1"/>
  <c r="F10" i="5" s="1"/>
  <c r="C35" i="9"/>
  <c r="C13" i="9"/>
  <c r="C26" i="9" l="1"/>
  <c r="C34" i="9"/>
  <c r="F22" i="3"/>
  <c r="F10" i="3" s="1"/>
  <c r="B10" i="10"/>
  <c r="F141" i="7"/>
  <c r="C24" i="9"/>
  <c r="C8" i="9"/>
  <c r="C28" i="9" s="1"/>
  <c r="C3" i="9" l="1"/>
  <c r="F8" i="1"/>
  <c r="F22" i="1" s="1"/>
  <c r="I38" i="3"/>
  <c r="I106" i="7"/>
  <c r="I134" i="7" s="1"/>
  <c r="I140" i="7" s="1"/>
  <c r="I102" i="7" l="1"/>
  <c r="I19" i="7" s="1"/>
  <c r="I139" i="7"/>
  <c r="F39" i="9"/>
  <c r="E24" i="10"/>
  <c r="I141" i="7" l="1"/>
  <c r="F34" i="9"/>
  <c r="E10" i="10"/>
  <c r="I22" i="3"/>
  <c r="I10" i="3" s="1"/>
  <c r="I33" i="3" s="1"/>
  <c r="F8" i="9"/>
  <c r="F3" i="9" l="1"/>
  <c r="F23" i="9" s="1"/>
  <c r="F2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Andrijana</author>
  </authors>
  <commentList>
    <comment ref="C23" authorId="0" shapeId="0" xr:uid="{8802C075-5EAB-46E5-A6FB-F8E39E61AAC6}">
      <text>
        <r>
          <rPr>
            <b/>
            <sz val="9"/>
            <color indexed="81"/>
            <rFont val="Tahoma"/>
            <family val="2"/>
            <charset val="238"/>
          </rPr>
          <t>Andrijana:</t>
        </r>
        <r>
          <rPr>
            <sz val="9"/>
            <color indexed="81"/>
            <rFont val="Tahoma"/>
            <family val="2"/>
            <charset val="238"/>
          </rPr>
          <t xml:space="preserve">
RAZLIKA MORA BITI  - VIŠAK
</t>
        </r>
      </text>
    </comment>
  </commentList>
</comments>
</file>

<file path=xl/sharedStrings.xml><?xml version="1.0" encoding="utf-8"?>
<sst xmlns="http://schemas.openxmlformats.org/spreadsheetml/2006/main" count="420" uniqueCount="145">
  <si>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</si>
  <si>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</si>
  <si>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</si>
  <si>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</si>
  <si>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</si>
  <si>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</si>
  <si>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</si>
  <si>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</si>
  <si>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</si>
  <si>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</si>
  <si>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</si>
  <si>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</si>
  <si>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</si>
  <si>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</si>
  <si>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</si>
  <si>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</si>
  <si>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</si>
  <si>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</si>
  <si>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</si>
  <si>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</si>
  <si>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</si>
  <si>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</si>
  <si>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</si>
  <si>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</si>
  <si>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</si>
  <si>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</si>
  <si>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</si>
  <si>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</si>
  <si>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</si>
  <si>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</si>
  <si>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</si>
  <si>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</si>
  <si>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</si>
  <si>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</si>
  <si>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</si>
  <si>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</si>
  <si>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</si>
  <si>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</si>
  <si>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</si>
  <si>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</si>
  <si>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</si>
  <si>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</si>
  <si>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</si>
  <si>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</si>
  <si>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</si>
  <si>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</si>
  <si>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t>Naziv</t>
  </si>
  <si>
    <t>DECENTRALIZIRANE FUNKCIJE -MIN. FIN. STANDARD</t>
  </si>
  <si>
    <t>A805401</t>
  </si>
  <si>
    <t>MATERIJALNI I FINANCIJSKI RASHODI</t>
  </si>
  <si>
    <t>Potpore za decentralizirane izdatke</t>
  </si>
  <si>
    <t>T805404</t>
  </si>
  <si>
    <t>REDOVNA DJELATNOST OSNOVNOG OBRAZOVANJA</t>
  </si>
  <si>
    <t>Pomoći iz državnog proračuna za plaće te ostale rashode za zaposlene</t>
  </si>
  <si>
    <t>Financijski rashodi</t>
  </si>
  <si>
    <t>DECENTRALIZIRANE FUNKCIJE -IZNAD MIN. FIN. STANDARDA</t>
  </si>
  <si>
    <t>A805502</t>
  </si>
  <si>
    <t>OSTALI PROJEKTI U OSNOVNOM ŠKOLSTVU</t>
  </si>
  <si>
    <t>Naknade građanima i kućanstvima na temelju osig. i dr. naknade</t>
  </si>
  <si>
    <t>Višak/manjak prihoda proračunskih korisnika</t>
  </si>
  <si>
    <t>Donacije i ostali namjenski prihodi proračunskih korisnika</t>
  </si>
  <si>
    <t>A805506</t>
  </si>
  <si>
    <t>PRODUŽENI BORAVAK</t>
  </si>
  <si>
    <t>A805523</t>
  </si>
  <si>
    <t>STRUČNO RAZVOJNE SLUŽBE</t>
  </si>
  <si>
    <t>EU fondovi - pomoći</t>
  </si>
  <si>
    <t>ASISTENTI U NASTAVI</t>
  </si>
  <si>
    <t>NABAVA ŠKOLSKIH UDŽBENIKA</t>
  </si>
  <si>
    <t>SHEMA ŠKOLSKOG VOĆA</t>
  </si>
  <si>
    <t>Namjenske tekuće pomoći</t>
  </si>
  <si>
    <t>KAPITALNO ULAGANJE U ŠKOLSTVO - MIN. FIN. STANDARD</t>
  </si>
  <si>
    <t>ŠKOLSKA OPREMA</t>
  </si>
  <si>
    <t>K805701</t>
  </si>
  <si>
    <t>Vlastiti prihodi proračunskih korisnika</t>
  </si>
  <si>
    <t>IZVOR 11</t>
  </si>
  <si>
    <t>IZVOR 31</t>
  </si>
  <si>
    <t>IZVOR 42</t>
  </si>
  <si>
    <t>IZVOR 44</t>
  </si>
  <si>
    <t>IZVOR 49</t>
  </si>
  <si>
    <t>IZVOR 25</t>
  </si>
  <si>
    <t>IZVOR 55</t>
  </si>
  <si>
    <t>IZVOR 29</t>
  </si>
  <si>
    <t>09 Obrazovanje</t>
  </si>
  <si>
    <t>091 Predškolsko i osnovno obrazovanje</t>
  </si>
  <si>
    <t>Prihodi od imovine</t>
  </si>
  <si>
    <t>Prihodi od up. i adm. Pristojbi, pristojbi po posebnim propisima i naknada</t>
  </si>
  <si>
    <t>Prihodi od up. i adm. pristojbi, pristojbi po posebnim propisima i naknada</t>
  </si>
  <si>
    <t>Prihodi</t>
  </si>
  <si>
    <t>Rashodi</t>
  </si>
  <si>
    <t>Razlika</t>
  </si>
  <si>
    <t>Posebni dio</t>
  </si>
  <si>
    <t>Račun prihoda i rashoda</t>
  </si>
  <si>
    <t>Vlastiti izvori</t>
  </si>
  <si>
    <t>Rezultat poslovanja</t>
  </si>
  <si>
    <t>Izvršenje 2022.</t>
  </si>
  <si>
    <t>Plan 2023.</t>
  </si>
  <si>
    <t>Projekcija 
za 2026.</t>
  </si>
  <si>
    <t>* Napomena: Iznosi u stupcima Izvršenje 2022. preračunavaju se iz kuna u eure prema fiksnom tečaju konverzije (1 EUR=7,53450 kuna) i po pravilima za preračunavanje i zaokruživanje.</t>
  </si>
  <si>
    <t>D) VIŠEGODIŠNJI PLAN URAVNOTEŽENJA</t>
  </si>
  <si>
    <t>Proračun za 2024.</t>
  </si>
  <si>
    <t>Projekcija proračuna
za 2025.</t>
  </si>
  <si>
    <t>Projekcija proračuna
za 2026.</t>
  </si>
  <si>
    <t>PRIJENOS VIŠKA / MANJKA IZ PRETHODNE(IH) GODINE</t>
  </si>
  <si>
    <t>VIŠAK / MANJAK TEKUĆE GODINE</t>
  </si>
  <si>
    <t>PRIJENOS VIŠKA / MANJKA U SLJEDEĆE RAZDOBLJE</t>
  </si>
  <si>
    <t>VIŠAK / MANJAK + NETO FINANCIRANJE + PRIJENOS VIŠKA / MANJKA IZ PRETHODNE(IH) GODINE - PRIJENOS VIŠKA / MANJKA U SLJEDEĆE RAZDOBLJE</t>
  </si>
  <si>
    <t>PRIHODI POSLOVANJA PREMA EKONOMSKOJ KLASIFIKACIJI</t>
  </si>
  <si>
    <t>RASHODI POSLOVANJA PREMA EKONOMSKOJ KLASIFIKACIJI</t>
  </si>
  <si>
    <t>PRIHODI POSLOVANJA PREMA IZVORIMA FINANCIRANJA</t>
  </si>
  <si>
    <t>Brojčana oznaka i naziv</t>
  </si>
  <si>
    <t>RASHODI POSLOVANJA PREMA IZVORIMA FINANCIRANJA</t>
  </si>
  <si>
    <t>PREHRANA ZA UČENIKE U OSNOVNIM ŠKOLAMA</t>
  </si>
  <si>
    <t>UČENIČKA NATJECANJA OSNOVNIH ŠKOLA</t>
  </si>
  <si>
    <t>IZVOR 22</t>
  </si>
  <si>
    <t>Višak/manjak prihoda</t>
  </si>
  <si>
    <t>Tekuće donacije</t>
  </si>
  <si>
    <t>11 Opći prihodi i primici</t>
  </si>
  <si>
    <t>22 Višak/manjak prihoda</t>
  </si>
  <si>
    <t>31 Potpore za decentralizirane izdatke</t>
  </si>
  <si>
    <t>42 Namjenske tekuće pomoći</t>
  </si>
  <si>
    <t>44 EU fondovi - pomoći</t>
  </si>
  <si>
    <t>49 Pomoći iz državnog proračuna za plaće te ostale rashode za zaposlene</t>
  </si>
  <si>
    <t>55 Donacije i ostali namjenski prihodi proračunskih korisnika</t>
  </si>
  <si>
    <t>25 Vlastiti prihodi proračunskih korisnika</t>
  </si>
  <si>
    <t>29 Višak/manjak prihoda proračunskih korisnika</t>
  </si>
  <si>
    <t>TEKUĆE I INV. ODRŽ IZNAD MIN. STANDARDA</t>
  </si>
  <si>
    <t>A8055043</t>
  </si>
  <si>
    <t>A8055039</t>
  </si>
  <si>
    <t>A8055040</t>
  </si>
  <si>
    <t>A8055036</t>
  </si>
  <si>
    <t>K8056002</t>
  </si>
  <si>
    <t>SUFINANCIRANJE ŠKOLSKOG ŠPORTA</t>
  </si>
  <si>
    <t>DNEVNI BORAVAK DJECE S POTEŠKOĆAMA U RAZVOJU</t>
  </si>
  <si>
    <t>A8055037</t>
  </si>
  <si>
    <t>Proračun za 2025.</t>
  </si>
  <si>
    <t>Projekcija proračuna
za 2027.</t>
  </si>
  <si>
    <t>Plan 2024.</t>
  </si>
  <si>
    <t>Izvršenje 2023.</t>
  </si>
  <si>
    <t>Plan za 2025</t>
  </si>
  <si>
    <t>Projekcija 
za 2027.</t>
  </si>
  <si>
    <t>Plan za 2025.</t>
  </si>
  <si>
    <t>FINANCIJSKI PLAN OSNOVNE ŠKOLE MARINA DRŽIĆA ZA 2025. I PROJEKCIJA PLANA ZA  2026. I 2027. GODINU</t>
  </si>
  <si>
    <t>Izvršenje 2023.*</t>
  </si>
  <si>
    <t>UKUPNO PRIHODI</t>
  </si>
  <si>
    <t>Izvršenje 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</si>
</sst>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indexed="8"/>
      <name val="MS Sans Serif"/>
      <charset val="238"/>
    </font>
    <font>
      <b/>
      <sz val="11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sz val="2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0" tint="-0.1499984740745262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19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/>
    <xf numFmtId="0" fontId="20" fillId="0" borderId="0" xfId="1" applyNumberFormat="1" applyFont="1" applyFill="1" applyBorder="1" applyAlignment="1" applyProtection="1"/>
    <xf numFmtId="0" fontId="20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3" fontId="3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right"/>
    </xf>
    <xf numFmtId="3" fontId="6" fillId="0" borderId="0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11" fillId="2" borderId="4" xfId="0" applyNumberFormat="1" applyFont="1" applyFill="1" applyBorder="1" applyAlignment="1" applyProtection="1">
      <alignment vertical="center" wrapText="1"/>
    </xf>
    <xf numFmtId="0" fontId="9" fillId="2" borderId="4" xfId="0" applyNumberFormat="1" applyFont="1" applyFill="1" applyBorder="1" applyAlignment="1" applyProtection="1">
      <alignment vertical="center" wrapText="1"/>
    </xf>
    <xf numFmtId="0" fontId="0" fillId="0" borderId="3" xfId="0" applyBorder="1"/>
    <xf numFmtId="0" fontId="6" fillId="2" borderId="4" xfId="0" applyNumberFormat="1" applyFont="1" applyFill="1" applyBorder="1" applyAlignment="1" applyProtection="1">
      <alignment horizontal="left" vertical="center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164" fontId="3" fillId="0" borderId="0" xfId="1" applyNumberFormat="1" applyFont="1" applyFill="1" applyBorder="1" applyAlignment="1" applyProtection="1"/>
    <xf numFmtId="4" fontId="0" fillId="0" borderId="0" xfId="0" applyNumberFormat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1" fillId="0" borderId="0" xfId="0" applyNumberFormat="1" applyFont="1"/>
    <xf numFmtId="4" fontId="18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/>
    <xf numFmtId="4" fontId="0" fillId="0" borderId="3" xfId="0" applyNumberFormat="1" applyBorder="1" applyAlignment="1">
      <alignment horizontal="right"/>
    </xf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10" xfId="0" applyNumberFormat="1" applyBorder="1"/>
    <xf numFmtId="4" fontId="0" fillId="0" borderId="11" xfId="0" applyNumberFormat="1" applyBorder="1" applyAlignment="1">
      <alignment horizontal="right"/>
    </xf>
    <xf numFmtId="4" fontId="0" fillId="0" borderId="11" xfId="0" applyNumberFormat="1" applyBorder="1"/>
    <xf numFmtId="4" fontId="0" fillId="0" borderId="12" xfId="0" applyNumberFormat="1" applyBorder="1" applyAlignment="1">
      <alignment horizontal="right"/>
    </xf>
    <xf numFmtId="4" fontId="0" fillId="0" borderId="12" xfId="0" applyNumberFormat="1" applyBorder="1"/>
    <xf numFmtId="0" fontId="9" fillId="2" borderId="0" xfId="0" quotePrefix="1" applyFont="1" applyFill="1" applyBorder="1" applyAlignment="1">
      <alignment horizontal="left" vertical="center"/>
    </xf>
    <xf numFmtId="0" fontId="11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9" fillId="6" borderId="4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5" borderId="4" xfId="0" applyNumberFormat="1" applyFont="1" applyFill="1" applyBorder="1" applyAlignment="1" applyProtection="1">
      <alignment horizontal="left" vertical="center" wrapText="1"/>
    </xf>
    <xf numFmtId="4" fontId="6" fillId="5" borderId="3" xfId="0" applyNumberFormat="1" applyFont="1" applyFill="1" applyBorder="1" applyAlignment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0" fontId="9" fillId="2" borderId="4" xfId="0" quotePrefix="1" applyFont="1" applyFill="1" applyBorder="1" applyAlignment="1">
      <alignment horizontal="left" vertical="center"/>
    </xf>
    <xf numFmtId="0" fontId="0" fillId="0" borderId="0" xfId="0" applyFont="1"/>
    <xf numFmtId="4" fontId="21" fillId="0" borderId="0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>
      <alignment horizontal="right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4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0" fontId="11" fillId="2" borderId="3" xfId="0" applyNumberFormat="1" applyFont="1" applyFill="1" applyBorder="1" applyAlignment="1" applyProtection="1">
      <alignment horizontal="center" vertical="center" wrapText="1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" fontId="0" fillId="0" borderId="13" xfId="0" applyNumberFormat="1" applyBorder="1"/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4" fontId="26" fillId="0" borderId="0" xfId="0" applyNumberFormat="1" applyFont="1"/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0" borderId="0" xfId="1" applyNumberFormat="1" applyFont="1" applyFill="1" applyBorder="1" applyAlignment="1" applyProtection="1">
      <alignment horizontal="left"/>
    </xf>
    <xf numFmtId="0" fontId="19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2" xfId="0" applyNumberFormat="1" applyFont="1" applyFill="1" applyBorder="1" applyAlignment="1" applyProtection="1">
      <alignment horizontal="left" vertical="center" wrapText="1"/>
    </xf>
    <xf numFmtId="0" fontId="11" fillId="3" borderId="4" xfId="0" applyNumberFormat="1" applyFont="1" applyFill="1" applyBorder="1" applyAlignment="1" applyProtection="1">
      <alignment horizontal="left" vertical="center"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11" fillId="4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6" fillId="6" borderId="1" xfId="0" applyNumberFormat="1" applyFont="1" applyFill="1" applyBorder="1" applyAlignment="1" applyProtection="1">
      <alignment horizontal="left" vertical="center" wrapText="1"/>
    </xf>
    <xf numFmtId="0" fontId="16" fillId="6" borderId="2" xfId="0" applyNumberFormat="1" applyFont="1" applyFill="1" applyBorder="1" applyAlignment="1" applyProtection="1">
      <alignment horizontal="left" vertical="center" wrapText="1"/>
    </xf>
    <xf numFmtId="0" fontId="16" fillId="6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5" borderId="1" xfId="0" applyNumberFormat="1" applyFont="1" applyFill="1" applyBorder="1" applyAlignment="1" applyProtection="1">
      <alignment horizontal="left" vertical="center" wrapText="1"/>
    </xf>
    <xf numFmtId="0" fontId="6" fillId="5" borderId="2" xfId="0" applyNumberFormat="1" applyFont="1" applyFill="1" applyBorder="1" applyAlignment="1" applyProtection="1">
      <alignment horizontal="left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8" xfId="0" applyNumberFormat="1" applyFont="1" applyFill="1" applyBorder="1" applyAlignment="1" applyProtection="1">
      <alignment horizontal="center" vertical="center" wrapText="1"/>
    </xf>
    <xf numFmtId="0" fontId="6" fillId="4" borderId="9" xfId="0" applyNumberFormat="1" applyFont="1" applyFill="1" applyBorder="1" applyAlignment="1" applyProtection="1">
      <alignment horizontal="center" vertical="center" wrapText="1"/>
    </xf>
    <xf numFmtId="0" fontId="6" fillId="4" borderId="6" xfId="0" applyNumberFormat="1" applyFont="1" applyFill="1" applyBorder="1" applyAlignment="1" applyProtection="1">
      <alignment horizontal="center" vertical="center" wrapText="1"/>
    </xf>
  </cellXfs>
  <cellStyles count="3">
    <cellStyle name="Normal 2" xfId="1" xr:uid="{AB22D13F-4DAA-47C8-AD3F-4E3419AD819F}"/>
    <cellStyle name="Normal 2 2" xfId="2" xr:uid="{5EFC60CB-DF72-4685-AA64-17BF89956DB4}"/>
    <cellStyle name="Normalno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ijana/Documents/_____DOKUMENTI%202024/Financijski%20plan%202024/O&#352;%20Ivana%20Gunduli&#263;a%20F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KONSOLIDIRANI"/>
      <sheetName val="prorač. "/>
      <sheetName val="vanpror."/>
      <sheetName val="vanpror. prihodi"/>
      <sheetName val="Sheet1"/>
      <sheetName val="PLAN RASHODA I IZDATA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D2">
            <v>2414858.3091114205</v>
          </cell>
        </row>
        <row r="28">
          <cell r="E28">
            <v>0</v>
          </cell>
        </row>
        <row r="56">
          <cell r="F56">
            <v>0</v>
          </cell>
          <cell r="G56">
            <v>0</v>
          </cell>
          <cell r="H56">
            <v>0</v>
          </cell>
        </row>
        <row r="58">
          <cell r="F58">
            <v>0</v>
          </cell>
          <cell r="G58">
            <v>0</v>
          </cell>
          <cell r="H58">
            <v>0</v>
          </cell>
        </row>
        <row r="65">
          <cell r="D65">
            <v>0</v>
          </cell>
        </row>
        <row r="99"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</row>
        <row r="137"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BAE0F-459E-4D3D-9736-563EC28A9BAB}">
  <sheetPr>
    <tabColor rgb="FF00B050"/>
  </sheetPr>
  <dimension ref="A1:J102"/>
  <sheetViews>
    <sheetView showGridLines="0" topLeftCell="A2" zoomScaleNormal="100" zoomScaleSheetLayoutView="100" workbookViewId="0">
      <selection activeCell="A5" sqref="A5:H5"/>
    </sheetView>
  </sheetViews>
  <sheetFormatPr defaultColWidth="11.44140625" defaultRowHeight="13.2" x14ac:dyDescent="0.25"/>
  <cols>
    <col min="1" max="1" width="9" style="45" customWidth="1"/>
    <col min="2" max="2" width="4.33203125" style="45" customWidth="1"/>
    <col min="3" max="3" width="5.5546875" style="45" customWidth="1"/>
    <col min="4" max="4" width="5.33203125" style="48" customWidth="1"/>
    <col min="5" max="5" width="44.6640625" style="45" customWidth="1"/>
    <col min="6" max="6" width="15.88671875" style="45" bestFit="1" customWidth="1"/>
    <col min="7" max="7" width="17.33203125" style="45" customWidth="1"/>
    <col min="8" max="8" width="16.6640625" style="45" customWidth="1"/>
    <col min="9" max="9" width="11.44140625" style="45"/>
    <col min="10" max="10" width="16.33203125" style="45" bestFit="1" customWidth="1"/>
    <col min="11" max="11" width="21.6640625" style="45" bestFit="1" customWidth="1"/>
    <col min="12" max="256" width="11.44140625" style="45"/>
    <col min="257" max="258" width="4.33203125" style="45" customWidth="1"/>
    <col min="259" max="259" width="5.5546875" style="45" customWidth="1"/>
    <col min="260" max="260" width="5.33203125" style="45" customWidth="1"/>
    <col min="261" max="261" width="44.6640625" style="45" customWidth="1"/>
    <col min="262" max="262" width="15.88671875" style="45" bestFit="1" customWidth="1"/>
    <col min="263" max="263" width="17.33203125" style="45" customWidth="1"/>
    <col min="264" max="264" width="16.6640625" style="45" customWidth="1"/>
    <col min="265" max="265" width="11.44140625" style="45"/>
    <col min="266" max="266" width="16.33203125" style="45" bestFit="1" customWidth="1"/>
    <col min="267" max="267" width="21.6640625" style="45" bestFit="1" customWidth="1"/>
    <col min="268" max="512" width="11.44140625" style="45"/>
    <col min="513" max="514" width="4.33203125" style="45" customWidth="1"/>
    <col min="515" max="515" width="5.5546875" style="45" customWidth="1"/>
    <col min="516" max="516" width="5.33203125" style="45" customWidth="1"/>
    <col min="517" max="517" width="44.6640625" style="45" customWidth="1"/>
    <col min="518" max="518" width="15.88671875" style="45" bestFit="1" customWidth="1"/>
    <col min="519" max="519" width="17.33203125" style="45" customWidth="1"/>
    <col min="520" max="520" width="16.6640625" style="45" customWidth="1"/>
    <col min="521" max="521" width="11.44140625" style="45"/>
    <col min="522" max="522" width="16.33203125" style="45" bestFit="1" customWidth="1"/>
    <col min="523" max="523" width="21.6640625" style="45" bestFit="1" customWidth="1"/>
    <col min="524" max="768" width="11.44140625" style="45"/>
    <col min="769" max="770" width="4.33203125" style="45" customWidth="1"/>
    <col min="771" max="771" width="5.5546875" style="45" customWidth="1"/>
    <col min="772" max="772" width="5.33203125" style="45" customWidth="1"/>
    <col min="773" max="773" width="44.6640625" style="45" customWidth="1"/>
    <col min="774" max="774" width="15.88671875" style="45" bestFit="1" customWidth="1"/>
    <col min="775" max="775" width="17.33203125" style="45" customWidth="1"/>
    <col min="776" max="776" width="16.6640625" style="45" customWidth="1"/>
    <col min="777" max="777" width="11.44140625" style="45"/>
    <col min="778" max="778" width="16.33203125" style="45" bestFit="1" customWidth="1"/>
    <col min="779" max="779" width="21.6640625" style="45" bestFit="1" customWidth="1"/>
    <col min="780" max="1024" width="11.44140625" style="45"/>
    <col min="1025" max="1026" width="4.33203125" style="45" customWidth="1"/>
    <col min="1027" max="1027" width="5.5546875" style="45" customWidth="1"/>
    <col min="1028" max="1028" width="5.33203125" style="45" customWidth="1"/>
    <col min="1029" max="1029" width="44.6640625" style="45" customWidth="1"/>
    <col min="1030" max="1030" width="15.88671875" style="45" bestFit="1" customWidth="1"/>
    <col min="1031" max="1031" width="17.33203125" style="45" customWidth="1"/>
    <col min="1032" max="1032" width="16.6640625" style="45" customWidth="1"/>
    <col min="1033" max="1033" width="11.44140625" style="45"/>
    <col min="1034" max="1034" width="16.33203125" style="45" bestFit="1" customWidth="1"/>
    <col min="1035" max="1035" width="21.6640625" style="45" bestFit="1" customWidth="1"/>
    <col min="1036" max="1280" width="11.44140625" style="45"/>
    <col min="1281" max="1282" width="4.33203125" style="45" customWidth="1"/>
    <col min="1283" max="1283" width="5.5546875" style="45" customWidth="1"/>
    <col min="1284" max="1284" width="5.33203125" style="45" customWidth="1"/>
    <col min="1285" max="1285" width="44.6640625" style="45" customWidth="1"/>
    <col min="1286" max="1286" width="15.88671875" style="45" bestFit="1" customWidth="1"/>
    <col min="1287" max="1287" width="17.33203125" style="45" customWidth="1"/>
    <col min="1288" max="1288" width="16.6640625" style="45" customWidth="1"/>
    <col min="1289" max="1289" width="11.44140625" style="45"/>
    <col min="1290" max="1290" width="16.33203125" style="45" bestFit="1" customWidth="1"/>
    <col min="1291" max="1291" width="21.6640625" style="45" bestFit="1" customWidth="1"/>
    <col min="1292" max="1536" width="11.44140625" style="45"/>
    <col min="1537" max="1538" width="4.33203125" style="45" customWidth="1"/>
    <col min="1539" max="1539" width="5.5546875" style="45" customWidth="1"/>
    <col min="1540" max="1540" width="5.33203125" style="45" customWidth="1"/>
    <col min="1541" max="1541" width="44.6640625" style="45" customWidth="1"/>
    <col min="1542" max="1542" width="15.88671875" style="45" bestFit="1" customWidth="1"/>
    <col min="1543" max="1543" width="17.33203125" style="45" customWidth="1"/>
    <col min="1544" max="1544" width="16.6640625" style="45" customWidth="1"/>
    <col min="1545" max="1545" width="11.44140625" style="45"/>
    <col min="1546" max="1546" width="16.33203125" style="45" bestFit="1" customWidth="1"/>
    <col min="1547" max="1547" width="21.6640625" style="45" bestFit="1" customWidth="1"/>
    <col min="1548" max="1792" width="11.44140625" style="45"/>
    <col min="1793" max="1794" width="4.33203125" style="45" customWidth="1"/>
    <col min="1795" max="1795" width="5.5546875" style="45" customWidth="1"/>
    <col min="1796" max="1796" width="5.33203125" style="45" customWidth="1"/>
    <col min="1797" max="1797" width="44.6640625" style="45" customWidth="1"/>
    <col min="1798" max="1798" width="15.88671875" style="45" bestFit="1" customWidth="1"/>
    <col min="1799" max="1799" width="17.33203125" style="45" customWidth="1"/>
    <col min="1800" max="1800" width="16.6640625" style="45" customWidth="1"/>
    <col min="1801" max="1801" width="11.44140625" style="45"/>
    <col min="1802" max="1802" width="16.33203125" style="45" bestFit="1" customWidth="1"/>
    <col min="1803" max="1803" width="21.6640625" style="45" bestFit="1" customWidth="1"/>
    <col min="1804" max="2048" width="11.44140625" style="45"/>
    <col min="2049" max="2050" width="4.33203125" style="45" customWidth="1"/>
    <col min="2051" max="2051" width="5.5546875" style="45" customWidth="1"/>
    <col min="2052" max="2052" width="5.33203125" style="45" customWidth="1"/>
    <col min="2053" max="2053" width="44.6640625" style="45" customWidth="1"/>
    <col min="2054" max="2054" width="15.88671875" style="45" bestFit="1" customWidth="1"/>
    <col min="2055" max="2055" width="17.33203125" style="45" customWidth="1"/>
    <col min="2056" max="2056" width="16.6640625" style="45" customWidth="1"/>
    <col min="2057" max="2057" width="11.44140625" style="45"/>
    <col min="2058" max="2058" width="16.33203125" style="45" bestFit="1" customWidth="1"/>
    <col min="2059" max="2059" width="21.6640625" style="45" bestFit="1" customWidth="1"/>
    <col min="2060" max="2304" width="11.44140625" style="45"/>
    <col min="2305" max="2306" width="4.33203125" style="45" customWidth="1"/>
    <col min="2307" max="2307" width="5.5546875" style="45" customWidth="1"/>
    <col min="2308" max="2308" width="5.33203125" style="45" customWidth="1"/>
    <col min="2309" max="2309" width="44.6640625" style="45" customWidth="1"/>
    <col min="2310" max="2310" width="15.88671875" style="45" bestFit="1" customWidth="1"/>
    <col min="2311" max="2311" width="17.33203125" style="45" customWidth="1"/>
    <col min="2312" max="2312" width="16.6640625" style="45" customWidth="1"/>
    <col min="2313" max="2313" width="11.44140625" style="45"/>
    <col min="2314" max="2314" width="16.33203125" style="45" bestFit="1" customWidth="1"/>
    <col min="2315" max="2315" width="21.6640625" style="45" bestFit="1" customWidth="1"/>
    <col min="2316" max="2560" width="11.44140625" style="45"/>
    <col min="2561" max="2562" width="4.33203125" style="45" customWidth="1"/>
    <col min="2563" max="2563" width="5.5546875" style="45" customWidth="1"/>
    <col min="2564" max="2564" width="5.33203125" style="45" customWidth="1"/>
    <col min="2565" max="2565" width="44.6640625" style="45" customWidth="1"/>
    <col min="2566" max="2566" width="15.88671875" style="45" bestFit="1" customWidth="1"/>
    <col min="2567" max="2567" width="17.33203125" style="45" customWidth="1"/>
    <col min="2568" max="2568" width="16.6640625" style="45" customWidth="1"/>
    <col min="2569" max="2569" width="11.44140625" style="45"/>
    <col min="2570" max="2570" width="16.33203125" style="45" bestFit="1" customWidth="1"/>
    <col min="2571" max="2571" width="21.6640625" style="45" bestFit="1" customWidth="1"/>
    <col min="2572" max="2816" width="11.44140625" style="45"/>
    <col min="2817" max="2818" width="4.33203125" style="45" customWidth="1"/>
    <col min="2819" max="2819" width="5.5546875" style="45" customWidth="1"/>
    <col min="2820" max="2820" width="5.33203125" style="45" customWidth="1"/>
    <col min="2821" max="2821" width="44.6640625" style="45" customWidth="1"/>
    <col min="2822" max="2822" width="15.88671875" style="45" bestFit="1" customWidth="1"/>
    <col min="2823" max="2823" width="17.33203125" style="45" customWidth="1"/>
    <col min="2824" max="2824" width="16.6640625" style="45" customWidth="1"/>
    <col min="2825" max="2825" width="11.44140625" style="45"/>
    <col min="2826" max="2826" width="16.33203125" style="45" bestFit="1" customWidth="1"/>
    <col min="2827" max="2827" width="21.6640625" style="45" bestFit="1" customWidth="1"/>
    <col min="2828" max="3072" width="11.44140625" style="45"/>
    <col min="3073" max="3074" width="4.33203125" style="45" customWidth="1"/>
    <col min="3075" max="3075" width="5.5546875" style="45" customWidth="1"/>
    <col min="3076" max="3076" width="5.33203125" style="45" customWidth="1"/>
    <col min="3077" max="3077" width="44.6640625" style="45" customWidth="1"/>
    <col min="3078" max="3078" width="15.88671875" style="45" bestFit="1" customWidth="1"/>
    <col min="3079" max="3079" width="17.33203125" style="45" customWidth="1"/>
    <col min="3080" max="3080" width="16.6640625" style="45" customWidth="1"/>
    <col min="3081" max="3081" width="11.44140625" style="45"/>
    <col min="3082" max="3082" width="16.33203125" style="45" bestFit="1" customWidth="1"/>
    <col min="3083" max="3083" width="21.6640625" style="45" bestFit="1" customWidth="1"/>
    <col min="3084" max="3328" width="11.44140625" style="45"/>
    <col min="3329" max="3330" width="4.33203125" style="45" customWidth="1"/>
    <col min="3331" max="3331" width="5.5546875" style="45" customWidth="1"/>
    <col min="3332" max="3332" width="5.33203125" style="45" customWidth="1"/>
    <col min="3333" max="3333" width="44.6640625" style="45" customWidth="1"/>
    <col min="3334" max="3334" width="15.88671875" style="45" bestFit="1" customWidth="1"/>
    <col min="3335" max="3335" width="17.33203125" style="45" customWidth="1"/>
    <col min="3336" max="3336" width="16.6640625" style="45" customWidth="1"/>
    <col min="3337" max="3337" width="11.44140625" style="45"/>
    <col min="3338" max="3338" width="16.33203125" style="45" bestFit="1" customWidth="1"/>
    <col min="3339" max="3339" width="21.6640625" style="45" bestFit="1" customWidth="1"/>
    <col min="3340" max="3584" width="11.44140625" style="45"/>
    <col min="3585" max="3586" width="4.33203125" style="45" customWidth="1"/>
    <col min="3587" max="3587" width="5.5546875" style="45" customWidth="1"/>
    <col min="3588" max="3588" width="5.33203125" style="45" customWidth="1"/>
    <col min="3589" max="3589" width="44.6640625" style="45" customWidth="1"/>
    <col min="3590" max="3590" width="15.88671875" style="45" bestFit="1" customWidth="1"/>
    <col min="3591" max="3591" width="17.33203125" style="45" customWidth="1"/>
    <col min="3592" max="3592" width="16.6640625" style="45" customWidth="1"/>
    <col min="3593" max="3593" width="11.44140625" style="45"/>
    <col min="3594" max="3594" width="16.33203125" style="45" bestFit="1" customWidth="1"/>
    <col min="3595" max="3595" width="21.6640625" style="45" bestFit="1" customWidth="1"/>
    <col min="3596" max="3840" width="11.44140625" style="45"/>
    <col min="3841" max="3842" width="4.33203125" style="45" customWidth="1"/>
    <col min="3843" max="3843" width="5.5546875" style="45" customWidth="1"/>
    <col min="3844" max="3844" width="5.33203125" style="45" customWidth="1"/>
    <col min="3845" max="3845" width="44.6640625" style="45" customWidth="1"/>
    <col min="3846" max="3846" width="15.88671875" style="45" bestFit="1" customWidth="1"/>
    <col min="3847" max="3847" width="17.33203125" style="45" customWidth="1"/>
    <col min="3848" max="3848" width="16.6640625" style="45" customWidth="1"/>
    <col min="3849" max="3849" width="11.44140625" style="45"/>
    <col min="3850" max="3850" width="16.33203125" style="45" bestFit="1" customWidth="1"/>
    <col min="3851" max="3851" width="21.6640625" style="45" bestFit="1" customWidth="1"/>
    <col min="3852" max="4096" width="11.44140625" style="45"/>
    <col min="4097" max="4098" width="4.33203125" style="45" customWidth="1"/>
    <col min="4099" max="4099" width="5.5546875" style="45" customWidth="1"/>
    <col min="4100" max="4100" width="5.33203125" style="45" customWidth="1"/>
    <col min="4101" max="4101" width="44.6640625" style="45" customWidth="1"/>
    <col min="4102" max="4102" width="15.88671875" style="45" bestFit="1" customWidth="1"/>
    <col min="4103" max="4103" width="17.33203125" style="45" customWidth="1"/>
    <col min="4104" max="4104" width="16.6640625" style="45" customWidth="1"/>
    <col min="4105" max="4105" width="11.44140625" style="45"/>
    <col min="4106" max="4106" width="16.33203125" style="45" bestFit="1" customWidth="1"/>
    <col min="4107" max="4107" width="21.6640625" style="45" bestFit="1" customWidth="1"/>
    <col min="4108" max="4352" width="11.44140625" style="45"/>
    <col min="4353" max="4354" width="4.33203125" style="45" customWidth="1"/>
    <col min="4355" max="4355" width="5.5546875" style="45" customWidth="1"/>
    <col min="4356" max="4356" width="5.33203125" style="45" customWidth="1"/>
    <col min="4357" max="4357" width="44.6640625" style="45" customWidth="1"/>
    <col min="4358" max="4358" width="15.88671875" style="45" bestFit="1" customWidth="1"/>
    <col min="4359" max="4359" width="17.33203125" style="45" customWidth="1"/>
    <col min="4360" max="4360" width="16.6640625" style="45" customWidth="1"/>
    <col min="4361" max="4361" width="11.44140625" style="45"/>
    <col min="4362" max="4362" width="16.33203125" style="45" bestFit="1" customWidth="1"/>
    <col min="4363" max="4363" width="21.6640625" style="45" bestFit="1" customWidth="1"/>
    <col min="4364" max="4608" width="11.44140625" style="45"/>
    <col min="4609" max="4610" width="4.33203125" style="45" customWidth="1"/>
    <col min="4611" max="4611" width="5.5546875" style="45" customWidth="1"/>
    <col min="4612" max="4612" width="5.33203125" style="45" customWidth="1"/>
    <col min="4613" max="4613" width="44.6640625" style="45" customWidth="1"/>
    <col min="4614" max="4614" width="15.88671875" style="45" bestFit="1" customWidth="1"/>
    <col min="4615" max="4615" width="17.33203125" style="45" customWidth="1"/>
    <col min="4616" max="4616" width="16.6640625" style="45" customWidth="1"/>
    <col min="4617" max="4617" width="11.44140625" style="45"/>
    <col min="4618" max="4618" width="16.33203125" style="45" bestFit="1" customWidth="1"/>
    <col min="4619" max="4619" width="21.6640625" style="45" bestFit="1" customWidth="1"/>
    <col min="4620" max="4864" width="11.44140625" style="45"/>
    <col min="4865" max="4866" width="4.33203125" style="45" customWidth="1"/>
    <col min="4867" max="4867" width="5.5546875" style="45" customWidth="1"/>
    <col min="4868" max="4868" width="5.33203125" style="45" customWidth="1"/>
    <col min="4869" max="4869" width="44.6640625" style="45" customWidth="1"/>
    <col min="4870" max="4870" width="15.88671875" style="45" bestFit="1" customWidth="1"/>
    <col min="4871" max="4871" width="17.33203125" style="45" customWidth="1"/>
    <col min="4872" max="4872" width="16.6640625" style="45" customWidth="1"/>
    <col min="4873" max="4873" width="11.44140625" style="45"/>
    <col min="4874" max="4874" width="16.33203125" style="45" bestFit="1" customWidth="1"/>
    <col min="4875" max="4875" width="21.6640625" style="45" bestFit="1" customWidth="1"/>
    <col min="4876" max="5120" width="11.44140625" style="45"/>
    <col min="5121" max="5122" width="4.33203125" style="45" customWidth="1"/>
    <col min="5123" max="5123" width="5.5546875" style="45" customWidth="1"/>
    <col min="5124" max="5124" width="5.33203125" style="45" customWidth="1"/>
    <col min="5125" max="5125" width="44.6640625" style="45" customWidth="1"/>
    <col min="5126" max="5126" width="15.88671875" style="45" bestFit="1" customWidth="1"/>
    <col min="5127" max="5127" width="17.33203125" style="45" customWidth="1"/>
    <col min="5128" max="5128" width="16.6640625" style="45" customWidth="1"/>
    <col min="5129" max="5129" width="11.44140625" style="45"/>
    <col min="5130" max="5130" width="16.33203125" style="45" bestFit="1" customWidth="1"/>
    <col min="5131" max="5131" width="21.6640625" style="45" bestFit="1" customWidth="1"/>
    <col min="5132" max="5376" width="11.44140625" style="45"/>
    <col min="5377" max="5378" width="4.33203125" style="45" customWidth="1"/>
    <col min="5379" max="5379" width="5.5546875" style="45" customWidth="1"/>
    <col min="5380" max="5380" width="5.33203125" style="45" customWidth="1"/>
    <col min="5381" max="5381" width="44.6640625" style="45" customWidth="1"/>
    <col min="5382" max="5382" width="15.88671875" style="45" bestFit="1" customWidth="1"/>
    <col min="5383" max="5383" width="17.33203125" style="45" customWidth="1"/>
    <col min="5384" max="5384" width="16.6640625" style="45" customWidth="1"/>
    <col min="5385" max="5385" width="11.44140625" style="45"/>
    <col min="5386" max="5386" width="16.33203125" style="45" bestFit="1" customWidth="1"/>
    <col min="5387" max="5387" width="21.6640625" style="45" bestFit="1" customWidth="1"/>
    <col min="5388" max="5632" width="11.44140625" style="45"/>
    <col min="5633" max="5634" width="4.33203125" style="45" customWidth="1"/>
    <col min="5635" max="5635" width="5.5546875" style="45" customWidth="1"/>
    <col min="5636" max="5636" width="5.33203125" style="45" customWidth="1"/>
    <col min="5637" max="5637" width="44.6640625" style="45" customWidth="1"/>
    <col min="5638" max="5638" width="15.88671875" style="45" bestFit="1" customWidth="1"/>
    <col min="5639" max="5639" width="17.33203125" style="45" customWidth="1"/>
    <col min="5640" max="5640" width="16.6640625" style="45" customWidth="1"/>
    <col min="5641" max="5641" width="11.44140625" style="45"/>
    <col min="5642" max="5642" width="16.33203125" style="45" bestFit="1" customWidth="1"/>
    <col min="5643" max="5643" width="21.6640625" style="45" bestFit="1" customWidth="1"/>
    <col min="5644" max="5888" width="11.44140625" style="45"/>
    <col min="5889" max="5890" width="4.33203125" style="45" customWidth="1"/>
    <col min="5891" max="5891" width="5.5546875" style="45" customWidth="1"/>
    <col min="5892" max="5892" width="5.33203125" style="45" customWidth="1"/>
    <col min="5893" max="5893" width="44.6640625" style="45" customWidth="1"/>
    <col min="5894" max="5894" width="15.88671875" style="45" bestFit="1" customWidth="1"/>
    <col min="5895" max="5895" width="17.33203125" style="45" customWidth="1"/>
    <col min="5896" max="5896" width="16.6640625" style="45" customWidth="1"/>
    <col min="5897" max="5897" width="11.44140625" style="45"/>
    <col min="5898" max="5898" width="16.33203125" style="45" bestFit="1" customWidth="1"/>
    <col min="5899" max="5899" width="21.6640625" style="45" bestFit="1" customWidth="1"/>
    <col min="5900" max="6144" width="11.44140625" style="45"/>
    <col min="6145" max="6146" width="4.33203125" style="45" customWidth="1"/>
    <col min="6147" max="6147" width="5.5546875" style="45" customWidth="1"/>
    <col min="6148" max="6148" width="5.33203125" style="45" customWidth="1"/>
    <col min="6149" max="6149" width="44.6640625" style="45" customWidth="1"/>
    <col min="6150" max="6150" width="15.88671875" style="45" bestFit="1" customWidth="1"/>
    <col min="6151" max="6151" width="17.33203125" style="45" customWidth="1"/>
    <col min="6152" max="6152" width="16.6640625" style="45" customWidth="1"/>
    <col min="6153" max="6153" width="11.44140625" style="45"/>
    <col min="6154" max="6154" width="16.33203125" style="45" bestFit="1" customWidth="1"/>
    <col min="6155" max="6155" width="21.6640625" style="45" bestFit="1" customWidth="1"/>
    <col min="6156" max="6400" width="11.44140625" style="45"/>
    <col min="6401" max="6402" width="4.33203125" style="45" customWidth="1"/>
    <col min="6403" max="6403" width="5.5546875" style="45" customWidth="1"/>
    <col min="6404" max="6404" width="5.33203125" style="45" customWidth="1"/>
    <col min="6405" max="6405" width="44.6640625" style="45" customWidth="1"/>
    <col min="6406" max="6406" width="15.88671875" style="45" bestFit="1" customWidth="1"/>
    <col min="6407" max="6407" width="17.33203125" style="45" customWidth="1"/>
    <col min="6408" max="6408" width="16.6640625" style="45" customWidth="1"/>
    <col min="6409" max="6409" width="11.44140625" style="45"/>
    <col min="6410" max="6410" width="16.33203125" style="45" bestFit="1" customWidth="1"/>
    <col min="6411" max="6411" width="21.6640625" style="45" bestFit="1" customWidth="1"/>
    <col min="6412" max="6656" width="11.44140625" style="45"/>
    <col min="6657" max="6658" width="4.33203125" style="45" customWidth="1"/>
    <col min="6659" max="6659" width="5.5546875" style="45" customWidth="1"/>
    <col min="6660" max="6660" width="5.33203125" style="45" customWidth="1"/>
    <col min="6661" max="6661" width="44.6640625" style="45" customWidth="1"/>
    <col min="6662" max="6662" width="15.88671875" style="45" bestFit="1" customWidth="1"/>
    <col min="6663" max="6663" width="17.33203125" style="45" customWidth="1"/>
    <col min="6664" max="6664" width="16.6640625" style="45" customWidth="1"/>
    <col min="6665" max="6665" width="11.44140625" style="45"/>
    <col min="6666" max="6666" width="16.33203125" style="45" bestFit="1" customWidth="1"/>
    <col min="6667" max="6667" width="21.6640625" style="45" bestFit="1" customWidth="1"/>
    <col min="6668" max="6912" width="11.44140625" style="45"/>
    <col min="6913" max="6914" width="4.33203125" style="45" customWidth="1"/>
    <col min="6915" max="6915" width="5.5546875" style="45" customWidth="1"/>
    <col min="6916" max="6916" width="5.33203125" style="45" customWidth="1"/>
    <col min="6917" max="6917" width="44.6640625" style="45" customWidth="1"/>
    <col min="6918" max="6918" width="15.88671875" style="45" bestFit="1" customWidth="1"/>
    <col min="6919" max="6919" width="17.33203125" style="45" customWidth="1"/>
    <col min="6920" max="6920" width="16.6640625" style="45" customWidth="1"/>
    <col min="6921" max="6921" width="11.44140625" style="45"/>
    <col min="6922" max="6922" width="16.33203125" style="45" bestFit="1" customWidth="1"/>
    <col min="6923" max="6923" width="21.6640625" style="45" bestFit="1" customWidth="1"/>
    <col min="6924" max="7168" width="11.44140625" style="45"/>
    <col min="7169" max="7170" width="4.33203125" style="45" customWidth="1"/>
    <col min="7171" max="7171" width="5.5546875" style="45" customWidth="1"/>
    <col min="7172" max="7172" width="5.33203125" style="45" customWidth="1"/>
    <col min="7173" max="7173" width="44.6640625" style="45" customWidth="1"/>
    <col min="7174" max="7174" width="15.88671875" style="45" bestFit="1" customWidth="1"/>
    <col min="7175" max="7175" width="17.33203125" style="45" customWidth="1"/>
    <col min="7176" max="7176" width="16.6640625" style="45" customWidth="1"/>
    <col min="7177" max="7177" width="11.44140625" style="45"/>
    <col min="7178" max="7178" width="16.33203125" style="45" bestFit="1" customWidth="1"/>
    <col min="7179" max="7179" width="21.6640625" style="45" bestFit="1" customWidth="1"/>
    <col min="7180" max="7424" width="11.44140625" style="45"/>
    <col min="7425" max="7426" width="4.33203125" style="45" customWidth="1"/>
    <col min="7427" max="7427" width="5.5546875" style="45" customWidth="1"/>
    <col min="7428" max="7428" width="5.33203125" style="45" customWidth="1"/>
    <col min="7429" max="7429" width="44.6640625" style="45" customWidth="1"/>
    <col min="7430" max="7430" width="15.88671875" style="45" bestFit="1" customWidth="1"/>
    <col min="7431" max="7431" width="17.33203125" style="45" customWidth="1"/>
    <col min="7432" max="7432" width="16.6640625" style="45" customWidth="1"/>
    <col min="7433" max="7433" width="11.44140625" style="45"/>
    <col min="7434" max="7434" width="16.33203125" style="45" bestFit="1" customWidth="1"/>
    <col min="7435" max="7435" width="21.6640625" style="45" bestFit="1" customWidth="1"/>
    <col min="7436" max="7680" width="11.44140625" style="45"/>
    <col min="7681" max="7682" width="4.33203125" style="45" customWidth="1"/>
    <col min="7683" max="7683" width="5.5546875" style="45" customWidth="1"/>
    <col min="7684" max="7684" width="5.33203125" style="45" customWidth="1"/>
    <col min="7685" max="7685" width="44.6640625" style="45" customWidth="1"/>
    <col min="7686" max="7686" width="15.88671875" style="45" bestFit="1" customWidth="1"/>
    <col min="7687" max="7687" width="17.33203125" style="45" customWidth="1"/>
    <col min="7688" max="7688" width="16.6640625" style="45" customWidth="1"/>
    <col min="7689" max="7689" width="11.44140625" style="45"/>
    <col min="7690" max="7690" width="16.33203125" style="45" bestFit="1" customWidth="1"/>
    <col min="7691" max="7691" width="21.6640625" style="45" bestFit="1" customWidth="1"/>
    <col min="7692" max="7936" width="11.44140625" style="45"/>
    <col min="7937" max="7938" width="4.33203125" style="45" customWidth="1"/>
    <col min="7939" max="7939" width="5.5546875" style="45" customWidth="1"/>
    <col min="7940" max="7940" width="5.33203125" style="45" customWidth="1"/>
    <col min="7941" max="7941" width="44.6640625" style="45" customWidth="1"/>
    <col min="7942" max="7942" width="15.88671875" style="45" bestFit="1" customWidth="1"/>
    <col min="7943" max="7943" width="17.33203125" style="45" customWidth="1"/>
    <col min="7944" max="7944" width="16.6640625" style="45" customWidth="1"/>
    <col min="7945" max="7945" width="11.44140625" style="45"/>
    <col min="7946" max="7946" width="16.33203125" style="45" bestFit="1" customWidth="1"/>
    <col min="7947" max="7947" width="21.6640625" style="45" bestFit="1" customWidth="1"/>
    <col min="7948" max="8192" width="11.44140625" style="45"/>
    <col min="8193" max="8194" width="4.33203125" style="45" customWidth="1"/>
    <col min="8195" max="8195" width="5.5546875" style="45" customWidth="1"/>
    <col min="8196" max="8196" width="5.33203125" style="45" customWidth="1"/>
    <col min="8197" max="8197" width="44.6640625" style="45" customWidth="1"/>
    <col min="8198" max="8198" width="15.88671875" style="45" bestFit="1" customWidth="1"/>
    <col min="8199" max="8199" width="17.33203125" style="45" customWidth="1"/>
    <col min="8200" max="8200" width="16.6640625" style="45" customWidth="1"/>
    <col min="8201" max="8201" width="11.44140625" style="45"/>
    <col min="8202" max="8202" width="16.33203125" style="45" bestFit="1" customWidth="1"/>
    <col min="8203" max="8203" width="21.6640625" style="45" bestFit="1" customWidth="1"/>
    <col min="8204" max="8448" width="11.44140625" style="45"/>
    <col min="8449" max="8450" width="4.33203125" style="45" customWidth="1"/>
    <col min="8451" max="8451" width="5.5546875" style="45" customWidth="1"/>
    <col min="8452" max="8452" width="5.33203125" style="45" customWidth="1"/>
    <col min="8453" max="8453" width="44.6640625" style="45" customWidth="1"/>
    <col min="8454" max="8454" width="15.88671875" style="45" bestFit="1" customWidth="1"/>
    <col min="8455" max="8455" width="17.33203125" style="45" customWidth="1"/>
    <col min="8456" max="8456" width="16.6640625" style="45" customWidth="1"/>
    <col min="8457" max="8457" width="11.44140625" style="45"/>
    <col min="8458" max="8458" width="16.33203125" style="45" bestFit="1" customWidth="1"/>
    <col min="8459" max="8459" width="21.6640625" style="45" bestFit="1" customWidth="1"/>
    <col min="8460" max="8704" width="11.44140625" style="45"/>
    <col min="8705" max="8706" width="4.33203125" style="45" customWidth="1"/>
    <col min="8707" max="8707" width="5.5546875" style="45" customWidth="1"/>
    <col min="8708" max="8708" width="5.33203125" style="45" customWidth="1"/>
    <col min="8709" max="8709" width="44.6640625" style="45" customWidth="1"/>
    <col min="8710" max="8710" width="15.88671875" style="45" bestFit="1" customWidth="1"/>
    <col min="8711" max="8711" width="17.33203125" style="45" customWidth="1"/>
    <col min="8712" max="8712" width="16.6640625" style="45" customWidth="1"/>
    <col min="8713" max="8713" width="11.44140625" style="45"/>
    <col min="8714" max="8714" width="16.33203125" style="45" bestFit="1" customWidth="1"/>
    <col min="8715" max="8715" width="21.6640625" style="45" bestFit="1" customWidth="1"/>
    <col min="8716" max="8960" width="11.44140625" style="45"/>
    <col min="8961" max="8962" width="4.33203125" style="45" customWidth="1"/>
    <col min="8963" max="8963" width="5.5546875" style="45" customWidth="1"/>
    <col min="8964" max="8964" width="5.33203125" style="45" customWidth="1"/>
    <col min="8965" max="8965" width="44.6640625" style="45" customWidth="1"/>
    <col min="8966" max="8966" width="15.88671875" style="45" bestFit="1" customWidth="1"/>
    <col min="8967" max="8967" width="17.33203125" style="45" customWidth="1"/>
    <col min="8968" max="8968" width="16.6640625" style="45" customWidth="1"/>
    <col min="8969" max="8969" width="11.44140625" style="45"/>
    <col min="8970" max="8970" width="16.33203125" style="45" bestFit="1" customWidth="1"/>
    <col min="8971" max="8971" width="21.6640625" style="45" bestFit="1" customWidth="1"/>
    <col min="8972" max="9216" width="11.44140625" style="45"/>
    <col min="9217" max="9218" width="4.33203125" style="45" customWidth="1"/>
    <col min="9219" max="9219" width="5.5546875" style="45" customWidth="1"/>
    <col min="9220" max="9220" width="5.33203125" style="45" customWidth="1"/>
    <col min="9221" max="9221" width="44.6640625" style="45" customWidth="1"/>
    <col min="9222" max="9222" width="15.88671875" style="45" bestFit="1" customWidth="1"/>
    <col min="9223" max="9223" width="17.33203125" style="45" customWidth="1"/>
    <col min="9224" max="9224" width="16.6640625" style="45" customWidth="1"/>
    <col min="9225" max="9225" width="11.44140625" style="45"/>
    <col min="9226" max="9226" width="16.33203125" style="45" bestFit="1" customWidth="1"/>
    <col min="9227" max="9227" width="21.6640625" style="45" bestFit="1" customWidth="1"/>
    <col min="9228" max="9472" width="11.44140625" style="45"/>
    <col min="9473" max="9474" width="4.33203125" style="45" customWidth="1"/>
    <col min="9475" max="9475" width="5.5546875" style="45" customWidth="1"/>
    <col min="9476" max="9476" width="5.33203125" style="45" customWidth="1"/>
    <col min="9477" max="9477" width="44.6640625" style="45" customWidth="1"/>
    <col min="9478" max="9478" width="15.88671875" style="45" bestFit="1" customWidth="1"/>
    <col min="9479" max="9479" width="17.33203125" style="45" customWidth="1"/>
    <col min="9480" max="9480" width="16.6640625" style="45" customWidth="1"/>
    <col min="9481" max="9481" width="11.44140625" style="45"/>
    <col min="9482" max="9482" width="16.33203125" style="45" bestFit="1" customWidth="1"/>
    <col min="9483" max="9483" width="21.6640625" style="45" bestFit="1" customWidth="1"/>
    <col min="9484" max="9728" width="11.44140625" style="45"/>
    <col min="9729" max="9730" width="4.33203125" style="45" customWidth="1"/>
    <col min="9731" max="9731" width="5.5546875" style="45" customWidth="1"/>
    <col min="9732" max="9732" width="5.33203125" style="45" customWidth="1"/>
    <col min="9733" max="9733" width="44.6640625" style="45" customWidth="1"/>
    <col min="9734" max="9734" width="15.88671875" style="45" bestFit="1" customWidth="1"/>
    <col min="9735" max="9735" width="17.33203125" style="45" customWidth="1"/>
    <col min="9736" max="9736" width="16.6640625" style="45" customWidth="1"/>
    <col min="9737" max="9737" width="11.44140625" style="45"/>
    <col min="9738" max="9738" width="16.33203125" style="45" bestFit="1" customWidth="1"/>
    <col min="9739" max="9739" width="21.6640625" style="45" bestFit="1" customWidth="1"/>
    <col min="9740" max="9984" width="11.44140625" style="45"/>
    <col min="9985" max="9986" width="4.33203125" style="45" customWidth="1"/>
    <col min="9987" max="9987" width="5.5546875" style="45" customWidth="1"/>
    <col min="9988" max="9988" width="5.33203125" style="45" customWidth="1"/>
    <col min="9989" max="9989" width="44.6640625" style="45" customWidth="1"/>
    <col min="9990" max="9990" width="15.88671875" style="45" bestFit="1" customWidth="1"/>
    <col min="9991" max="9991" width="17.33203125" style="45" customWidth="1"/>
    <col min="9992" max="9992" width="16.6640625" style="45" customWidth="1"/>
    <col min="9993" max="9993" width="11.44140625" style="45"/>
    <col min="9994" max="9994" width="16.33203125" style="45" bestFit="1" customWidth="1"/>
    <col min="9995" max="9995" width="21.6640625" style="45" bestFit="1" customWidth="1"/>
    <col min="9996" max="10240" width="11.44140625" style="45"/>
    <col min="10241" max="10242" width="4.33203125" style="45" customWidth="1"/>
    <col min="10243" max="10243" width="5.5546875" style="45" customWidth="1"/>
    <col min="10244" max="10244" width="5.33203125" style="45" customWidth="1"/>
    <col min="10245" max="10245" width="44.6640625" style="45" customWidth="1"/>
    <col min="10246" max="10246" width="15.88671875" style="45" bestFit="1" customWidth="1"/>
    <col min="10247" max="10247" width="17.33203125" style="45" customWidth="1"/>
    <col min="10248" max="10248" width="16.6640625" style="45" customWidth="1"/>
    <col min="10249" max="10249" width="11.44140625" style="45"/>
    <col min="10250" max="10250" width="16.33203125" style="45" bestFit="1" customWidth="1"/>
    <col min="10251" max="10251" width="21.6640625" style="45" bestFit="1" customWidth="1"/>
    <col min="10252" max="10496" width="11.44140625" style="45"/>
    <col min="10497" max="10498" width="4.33203125" style="45" customWidth="1"/>
    <col min="10499" max="10499" width="5.5546875" style="45" customWidth="1"/>
    <col min="10500" max="10500" width="5.33203125" style="45" customWidth="1"/>
    <col min="10501" max="10501" width="44.6640625" style="45" customWidth="1"/>
    <col min="10502" max="10502" width="15.88671875" style="45" bestFit="1" customWidth="1"/>
    <col min="10503" max="10503" width="17.33203125" style="45" customWidth="1"/>
    <col min="10504" max="10504" width="16.6640625" style="45" customWidth="1"/>
    <col min="10505" max="10505" width="11.44140625" style="45"/>
    <col min="10506" max="10506" width="16.33203125" style="45" bestFit="1" customWidth="1"/>
    <col min="10507" max="10507" width="21.6640625" style="45" bestFit="1" customWidth="1"/>
    <col min="10508" max="10752" width="11.44140625" style="45"/>
    <col min="10753" max="10754" width="4.33203125" style="45" customWidth="1"/>
    <col min="10755" max="10755" width="5.5546875" style="45" customWidth="1"/>
    <col min="10756" max="10756" width="5.33203125" style="45" customWidth="1"/>
    <col min="10757" max="10757" width="44.6640625" style="45" customWidth="1"/>
    <col min="10758" max="10758" width="15.88671875" style="45" bestFit="1" customWidth="1"/>
    <col min="10759" max="10759" width="17.33203125" style="45" customWidth="1"/>
    <col min="10760" max="10760" width="16.6640625" style="45" customWidth="1"/>
    <col min="10761" max="10761" width="11.44140625" style="45"/>
    <col min="10762" max="10762" width="16.33203125" style="45" bestFit="1" customWidth="1"/>
    <col min="10763" max="10763" width="21.6640625" style="45" bestFit="1" customWidth="1"/>
    <col min="10764" max="11008" width="11.44140625" style="45"/>
    <col min="11009" max="11010" width="4.33203125" style="45" customWidth="1"/>
    <col min="11011" max="11011" width="5.5546875" style="45" customWidth="1"/>
    <col min="11012" max="11012" width="5.33203125" style="45" customWidth="1"/>
    <col min="11013" max="11013" width="44.6640625" style="45" customWidth="1"/>
    <col min="11014" max="11014" width="15.88671875" style="45" bestFit="1" customWidth="1"/>
    <col min="11015" max="11015" width="17.33203125" style="45" customWidth="1"/>
    <col min="11016" max="11016" width="16.6640625" style="45" customWidth="1"/>
    <col min="11017" max="11017" width="11.44140625" style="45"/>
    <col min="11018" max="11018" width="16.33203125" style="45" bestFit="1" customWidth="1"/>
    <col min="11019" max="11019" width="21.6640625" style="45" bestFit="1" customWidth="1"/>
    <col min="11020" max="11264" width="11.44140625" style="45"/>
    <col min="11265" max="11266" width="4.33203125" style="45" customWidth="1"/>
    <col min="11267" max="11267" width="5.5546875" style="45" customWidth="1"/>
    <col min="11268" max="11268" width="5.33203125" style="45" customWidth="1"/>
    <col min="11269" max="11269" width="44.6640625" style="45" customWidth="1"/>
    <col min="11270" max="11270" width="15.88671875" style="45" bestFit="1" customWidth="1"/>
    <col min="11271" max="11271" width="17.33203125" style="45" customWidth="1"/>
    <col min="11272" max="11272" width="16.6640625" style="45" customWidth="1"/>
    <col min="11273" max="11273" width="11.44140625" style="45"/>
    <col min="11274" max="11274" width="16.33203125" style="45" bestFit="1" customWidth="1"/>
    <col min="11275" max="11275" width="21.6640625" style="45" bestFit="1" customWidth="1"/>
    <col min="11276" max="11520" width="11.44140625" style="45"/>
    <col min="11521" max="11522" width="4.33203125" style="45" customWidth="1"/>
    <col min="11523" max="11523" width="5.5546875" style="45" customWidth="1"/>
    <col min="11524" max="11524" width="5.33203125" style="45" customWidth="1"/>
    <col min="11525" max="11525" width="44.6640625" style="45" customWidth="1"/>
    <col min="11526" max="11526" width="15.88671875" style="45" bestFit="1" customWidth="1"/>
    <col min="11527" max="11527" width="17.33203125" style="45" customWidth="1"/>
    <col min="11528" max="11528" width="16.6640625" style="45" customWidth="1"/>
    <col min="11529" max="11529" width="11.44140625" style="45"/>
    <col min="11530" max="11530" width="16.33203125" style="45" bestFit="1" customWidth="1"/>
    <col min="11531" max="11531" width="21.6640625" style="45" bestFit="1" customWidth="1"/>
    <col min="11532" max="11776" width="11.44140625" style="45"/>
    <col min="11777" max="11778" width="4.33203125" style="45" customWidth="1"/>
    <col min="11779" max="11779" width="5.5546875" style="45" customWidth="1"/>
    <col min="11780" max="11780" width="5.33203125" style="45" customWidth="1"/>
    <col min="11781" max="11781" width="44.6640625" style="45" customWidth="1"/>
    <col min="11782" max="11782" width="15.88671875" style="45" bestFit="1" customWidth="1"/>
    <col min="11783" max="11783" width="17.33203125" style="45" customWidth="1"/>
    <col min="11784" max="11784" width="16.6640625" style="45" customWidth="1"/>
    <col min="11785" max="11785" width="11.44140625" style="45"/>
    <col min="11786" max="11786" width="16.33203125" style="45" bestFit="1" customWidth="1"/>
    <col min="11787" max="11787" width="21.6640625" style="45" bestFit="1" customWidth="1"/>
    <col min="11788" max="12032" width="11.44140625" style="45"/>
    <col min="12033" max="12034" width="4.33203125" style="45" customWidth="1"/>
    <col min="12035" max="12035" width="5.5546875" style="45" customWidth="1"/>
    <col min="12036" max="12036" width="5.33203125" style="45" customWidth="1"/>
    <col min="12037" max="12037" width="44.6640625" style="45" customWidth="1"/>
    <col min="12038" max="12038" width="15.88671875" style="45" bestFit="1" customWidth="1"/>
    <col min="12039" max="12039" width="17.33203125" style="45" customWidth="1"/>
    <col min="12040" max="12040" width="16.6640625" style="45" customWidth="1"/>
    <col min="12041" max="12041" width="11.44140625" style="45"/>
    <col min="12042" max="12042" width="16.33203125" style="45" bestFit="1" customWidth="1"/>
    <col min="12043" max="12043" width="21.6640625" style="45" bestFit="1" customWidth="1"/>
    <col min="12044" max="12288" width="11.44140625" style="45"/>
    <col min="12289" max="12290" width="4.33203125" style="45" customWidth="1"/>
    <col min="12291" max="12291" width="5.5546875" style="45" customWidth="1"/>
    <col min="12292" max="12292" width="5.33203125" style="45" customWidth="1"/>
    <col min="12293" max="12293" width="44.6640625" style="45" customWidth="1"/>
    <col min="12294" max="12294" width="15.88671875" style="45" bestFit="1" customWidth="1"/>
    <col min="12295" max="12295" width="17.33203125" style="45" customWidth="1"/>
    <col min="12296" max="12296" width="16.6640625" style="45" customWidth="1"/>
    <col min="12297" max="12297" width="11.44140625" style="45"/>
    <col min="12298" max="12298" width="16.33203125" style="45" bestFit="1" customWidth="1"/>
    <col min="12299" max="12299" width="21.6640625" style="45" bestFit="1" customWidth="1"/>
    <col min="12300" max="12544" width="11.44140625" style="45"/>
    <col min="12545" max="12546" width="4.33203125" style="45" customWidth="1"/>
    <col min="12547" max="12547" width="5.5546875" style="45" customWidth="1"/>
    <col min="12548" max="12548" width="5.33203125" style="45" customWidth="1"/>
    <col min="12549" max="12549" width="44.6640625" style="45" customWidth="1"/>
    <col min="12550" max="12550" width="15.88671875" style="45" bestFit="1" customWidth="1"/>
    <col min="12551" max="12551" width="17.33203125" style="45" customWidth="1"/>
    <col min="12552" max="12552" width="16.6640625" style="45" customWidth="1"/>
    <col min="12553" max="12553" width="11.44140625" style="45"/>
    <col min="12554" max="12554" width="16.33203125" style="45" bestFit="1" customWidth="1"/>
    <col min="12555" max="12555" width="21.6640625" style="45" bestFit="1" customWidth="1"/>
    <col min="12556" max="12800" width="11.44140625" style="45"/>
    <col min="12801" max="12802" width="4.33203125" style="45" customWidth="1"/>
    <col min="12803" max="12803" width="5.5546875" style="45" customWidth="1"/>
    <col min="12804" max="12804" width="5.33203125" style="45" customWidth="1"/>
    <col min="12805" max="12805" width="44.6640625" style="45" customWidth="1"/>
    <col min="12806" max="12806" width="15.88671875" style="45" bestFit="1" customWidth="1"/>
    <col min="12807" max="12807" width="17.33203125" style="45" customWidth="1"/>
    <col min="12808" max="12808" width="16.6640625" style="45" customWidth="1"/>
    <col min="12809" max="12809" width="11.44140625" style="45"/>
    <col min="12810" max="12810" width="16.33203125" style="45" bestFit="1" customWidth="1"/>
    <col min="12811" max="12811" width="21.6640625" style="45" bestFit="1" customWidth="1"/>
    <col min="12812" max="13056" width="11.44140625" style="45"/>
    <col min="13057" max="13058" width="4.33203125" style="45" customWidth="1"/>
    <col min="13059" max="13059" width="5.5546875" style="45" customWidth="1"/>
    <col min="13060" max="13060" width="5.33203125" style="45" customWidth="1"/>
    <col min="13061" max="13061" width="44.6640625" style="45" customWidth="1"/>
    <col min="13062" max="13062" width="15.88671875" style="45" bestFit="1" customWidth="1"/>
    <col min="13063" max="13063" width="17.33203125" style="45" customWidth="1"/>
    <col min="13064" max="13064" width="16.6640625" style="45" customWidth="1"/>
    <col min="13065" max="13065" width="11.44140625" style="45"/>
    <col min="13066" max="13066" width="16.33203125" style="45" bestFit="1" customWidth="1"/>
    <col min="13067" max="13067" width="21.6640625" style="45" bestFit="1" customWidth="1"/>
    <col min="13068" max="13312" width="11.44140625" style="45"/>
    <col min="13313" max="13314" width="4.33203125" style="45" customWidth="1"/>
    <col min="13315" max="13315" width="5.5546875" style="45" customWidth="1"/>
    <col min="13316" max="13316" width="5.33203125" style="45" customWidth="1"/>
    <col min="13317" max="13317" width="44.6640625" style="45" customWidth="1"/>
    <col min="13318" max="13318" width="15.88671875" style="45" bestFit="1" customWidth="1"/>
    <col min="13319" max="13319" width="17.33203125" style="45" customWidth="1"/>
    <col min="13320" max="13320" width="16.6640625" style="45" customWidth="1"/>
    <col min="13321" max="13321" width="11.44140625" style="45"/>
    <col min="13322" max="13322" width="16.33203125" style="45" bestFit="1" customWidth="1"/>
    <col min="13323" max="13323" width="21.6640625" style="45" bestFit="1" customWidth="1"/>
    <col min="13324" max="13568" width="11.44140625" style="45"/>
    <col min="13569" max="13570" width="4.33203125" style="45" customWidth="1"/>
    <col min="13571" max="13571" width="5.5546875" style="45" customWidth="1"/>
    <col min="13572" max="13572" width="5.33203125" style="45" customWidth="1"/>
    <col min="13573" max="13573" width="44.6640625" style="45" customWidth="1"/>
    <col min="13574" max="13574" width="15.88671875" style="45" bestFit="1" customWidth="1"/>
    <col min="13575" max="13575" width="17.33203125" style="45" customWidth="1"/>
    <col min="13576" max="13576" width="16.6640625" style="45" customWidth="1"/>
    <col min="13577" max="13577" width="11.44140625" style="45"/>
    <col min="13578" max="13578" width="16.33203125" style="45" bestFit="1" customWidth="1"/>
    <col min="13579" max="13579" width="21.6640625" style="45" bestFit="1" customWidth="1"/>
    <col min="13580" max="13824" width="11.44140625" style="45"/>
    <col min="13825" max="13826" width="4.33203125" style="45" customWidth="1"/>
    <col min="13827" max="13827" width="5.5546875" style="45" customWidth="1"/>
    <col min="13828" max="13828" width="5.33203125" style="45" customWidth="1"/>
    <col min="13829" max="13829" width="44.6640625" style="45" customWidth="1"/>
    <col min="13830" max="13830" width="15.88671875" style="45" bestFit="1" customWidth="1"/>
    <col min="13831" max="13831" width="17.33203125" style="45" customWidth="1"/>
    <col min="13832" max="13832" width="16.6640625" style="45" customWidth="1"/>
    <col min="13833" max="13833" width="11.44140625" style="45"/>
    <col min="13834" max="13834" width="16.33203125" style="45" bestFit="1" customWidth="1"/>
    <col min="13835" max="13835" width="21.6640625" style="45" bestFit="1" customWidth="1"/>
    <col min="13836" max="14080" width="11.44140625" style="45"/>
    <col min="14081" max="14082" width="4.33203125" style="45" customWidth="1"/>
    <col min="14083" max="14083" width="5.5546875" style="45" customWidth="1"/>
    <col min="14084" max="14084" width="5.33203125" style="45" customWidth="1"/>
    <col min="14085" max="14085" width="44.6640625" style="45" customWidth="1"/>
    <col min="14086" max="14086" width="15.88671875" style="45" bestFit="1" customWidth="1"/>
    <col min="14087" max="14087" width="17.33203125" style="45" customWidth="1"/>
    <col min="14088" max="14088" width="16.6640625" style="45" customWidth="1"/>
    <col min="14089" max="14089" width="11.44140625" style="45"/>
    <col min="14090" max="14090" width="16.33203125" style="45" bestFit="1" customWidth="1"/>
    <col min="14091" max="14091" width="21.6640625" style="45" bestFit="1" customWidth="1"/>
    <col min="14092" max="14336" width="11.44140625" style="45"/>
    <col min="14337" max="14338" width="4.33203125" style="45" customWidth="1"/>
    <col min="14339" max="14339" width="5.5546875" style="45" customWidth="1"/>
    <col min="14340" max="14340" width="5.33203125" style="45" customWidth="1"/>
    <col min="14341" max="14341" width="44.6640625" style="45" customWidth="1"/>
    <col min="14342" max="14342" width="15.88671875" style="45" bestFit="1" customWidth="1"/>
    <col min="14343" max="14343" width="17.33203125" style="45" customWidth="1"/>
    <col min="14344" max="14344" width="16.6640625" style="45" customWidth="1"/>
    <col min="14345" max="14345" width="11.44140625" style="45"/>
    <col min="14346" max="14346" width="16.33203125" style="45" bestFit="1" customWidth="1"/>
    <col min="14347" max="14347" width="21.6640625" style="45" bestFit="1" customWidth="1"/>
    <col min="14348" max="14592" width="11.44140625" style="45"/>
    <col min="14593" max="14594" width="4.33203125" style="45" customWidth="1"/>
    <col min="14595" max="14595" width="5.5546875" style="45" customWidth="1"/>
    <col min="14596" max="14596" width="5.33203125" style="45" customWidth="1"/>
    <col min="14597" max="14597" width="44.6640625" style="45" customWidth="1"/>
    <col min="14598" max="14598" width="15.88671875" style="45" bestFit="1" customWidth="1"/>
    <col min="14599" max="14599" width="17.33203125" style="45" customWidth="1"/>
    <col min="14600" max="14600" width="16.6640625" style="45" customWidth="1"/>
    <col min="14601" max="14601" width="11.44140625" style="45"/>
    <col min="14602" max="14602" width="16.33203125" style="45" bestFit="1" customWidth="1"/>
    <col min="14603" max="14603" width="21.6640625" style="45" bestFit="1" customWidth="1"/>
    <col min="14604" max="14848" width="11.44140625" style="45"/>
    <col min="14849" max="14850" width="4.33203125" style="45" customWidth="1"/>
    <col min="14851" max="14851" width="5.5546875" style="45" customWidth="1"/>
    <col min="14852" max="14852" width="5.33203125" style="45" customWidth="1"/>
    <col min="14853" max="14853" width="44.6640625" style="45" customWidth="1"/>
    <col min="14854" max="14854" width="15.88671875" style="45" bestFit="1" customWidth="1"/>
    <col min="14855" max="14855" width="17.33203125" style="45" customWidth="1"/>
    <col min="14856" max="14856" width="16.6640625" style="45" customWidth="1"/>
    <col min="14857" max="14857" width="11.44140625" style="45"/>
    <col min="14858" max="14858" width="16.33203125" style="45" bestFit="1" customWidth="1"/>
    <col min="14859" max="14859" width="21.6640625" style="45" bestFit="1" customWidth="1"/>
    <col min="14860" max="15104" width="11.44140625" style="45"/>
    <col min="15105" max="15106" width="4.33203125" style="45" customWidth="1"/>
    <col min="15107" max="15107" width="5.5546875" style="45" customWidth="1"/>
    <col min="15108" max="15108" width="5.33203125" style="45" customWidth="1"/>
    <col min="15109" max="15109" width="44.6640625" style="45" customWidth="1"/>
    <col min="15110" max="15110" width="15.88671875" style="45" bestFit="1" customWidth="1"/>
    <col min="15111" max="15111" width="17.33203125" style="45" customWidth="1"/>
    <col min="15112" max="15112" width="16.6640625" style="45" customWidth="1"/>
    <col min="15113" max="15113" width="11.44140625" style="45"/>
    <col min="15114" max="15114" width="16.33203125" style="45" bestFit="1" customWidth="1"/>
    <col min="15115" max="15115" width="21.6640625" style="45" bestFit="1" customWidth="1"/>
    <col min="15116" max="15360" width="11.44140625" style="45"/>
    <col min="15361" max="15362" width="4.33203125" style="45" customWidth="1"/>
    <col min="15363" max="15363" width="5.5546875" style="45" customWidth="1"/>
    <col min="15364" max="15364" width="5.33203125" style="45" customWidth="1"/>
    <col min="15365" max="15365" width="44.6640625" style="45" customWidth="1"/>
    <col min="15366" max="15366" width="15.88671875" style="45" bestFit="1" customWidth="1"/>
    <col min="15367" max="15367" width="17.33203125" style="45" customWidth="1"/>
    <col min="15368" max="15368" width="16.6640625" style="45" customWidth="1"/>
    <col min="15369" max="15369" width="11.44140625" style="45"/>
    <col min="15370" max="15370" width="16.33203125" style="45" bestFit="1" customWidth="1"/>
    <col min="15371" max="15371" width="21.6640625" style="45" bestFit="1" customWidth="1"/>
    <col min="15372" max="15616" width="11.44140625" style="45"/>
    <col min="15617" max="15618" width="4.33203125" style="45" customWidth="1"/>
    <col min="15619" max="15619" width="5.5546875" style="45" customWidth="1"/>
    <col min="15620" max="15620" width="5.33203125" style="45" customWidth="1"/>
    <col min="15621" max="15621" width="44.6640625" style="45" customWidth="1"/>
    <col min="15622" max="15622" width="15.88671875" style="45" bestFit="1" customWidth="1"/>
    <col min="15623" max="15623" width="17.33203125" style="45" customWidth="1"/>
    <col min="15624" max="15624" width="16.6640625" style="45" customWidth="1"/>
    <col min="15625" max="15625" width="11.44140625" style="45"/>
    <col min="15626" max="15626" width="16.33203125" style="45" bestFit="1" customWidth="1"/>
    <col min="15627" max="15627" width="21.6640625" style="45" bestFit="1" customWidth="1"/>
    <col min="15628" max="15872" width="11.44140625" style="45"/>
    <col min="15873" max="15874" width="4.33203125" style="45" customWidth="1"/>
    <col min="15875" max="15875" width="5.5546875" style="45" customWidth="1"/>
    <col min="15876" max="15876" width="5.33203125" style="45" customWidth="1"/>
    <col min="15877" max="15877" width="44.6640625" style="45" customWidth="1"/>
    <col min="15878" max="15878" width="15.88671875" style="45" bestFit="1" customWidth="1"/>
    <col min="15879" max="15879" width="17.33203125" style="45" customWidth="1"/>
    <col min="15880" max="15880" width="16.6640625" style="45" customWidth="1"/>
    <col min="15881" max="15881" width="11.44140625" style="45"/>
    <col min="15882" max="15882" width="16.33203125" style="45" bestFit="1" customWidth="1"/>
    <col min="15883" max="15883" width="21.6640625" style="45" bestFit="1" customWidth="1"/>
    <col min="15884" max="16128" width="11.44140625" style="45"/>
    <col min="16129" max="16130" width="4.33203125" style="45" customWidth="1"/>
    <col min="16131" max="16131" width="5.5546875" style="45" customWidth="1"/>
    <col min="16132" max="16132" width="5.33203125" style="45" customWidth="1"/>
    <col min="16133" max="16133" width="44.6640625" style="45" customWidth="1"/>
    <col min="16134" max="16134" width="15.88671875" style="45" bestFit="1" customWidth="1"/>
    <col min="16135" max="16135" width="17.33203125" style="45" customWidth="1"/>
    <col min="16136" max="16136" width="16.6640625" style="45" customWidth="1"/>
    <col min="16137" max="16137" width="11.44140625" style="45"/>
    <col min="16138" max="16138" width="16.33203125" style="45" bestFit="1" customWidth="1"/>
    <col min="16139" max="16139" width="21.6640625" style="45" bestFit="1" customWidth="1"/>
    <col min="16140" max="16384" width="11.44140625" style="45"/>
  </cols>
  <sheetData>
    <row r="1" spans="1:8" hidden="1" x14ac:dyDescent="0.25">
      <c r="A1" s="65">
        <v>7.5345000000000004</v>
      </c>
    </row>
    <row r="2" spans="1:8" ht="13.8" x14ac:dyDescent="0.25">
      <c r="A2" s="149"/>
      <c r="B2" s="149"/>
      <c r="C2" s="149"/>
      <c r="D2" s="149"/>
      <c r="E2" s="149"/>
      <c r="F2" s="149"/>
      <c r="G2" s="149"/>
      <c r="H2" s="149"/>
    </row>
    <row r="3" spans="1:8" ht="81" customHeight="1" x14ac:dyDescent="0.25">
      <c r="A3" s="150" t="s">
        <v>141</v>
      </c>
      <c r="B3" s="150"/>
      <c r="C3" s="150"/>
      <c r="D3" s="150"/>
      <c r="E3" s="150"/>
      <c r="F3" s="150"/>
      <c r="G3" s="150"/>
      <c r="H3" s="150"/>
    </row>
    <row r="4" spans="1:8" ht="24.6" x14ac:dyDescent="0.4">
      <c r="A4" s="46"/>
      <c r="B4" s="46"/>
      <c r="C4" s="46"/>
      <c r="D4" s="47"/>
      <c r="E4" s="46"/>
      <c r="F4" s="46"/>
      <c r="G4" s="46"/>
      <c r="H4" s="46"/>
    </row>
    <row r="5" spans="1:8" ht="24.6" x14ac:dyDescent="0.4">
      <c r="A5" s="151"/>
      <c r="B5" s="151"/>
      <c r="C5" s="151"/>
      <c r="D5" s="151"/>
      <c r="E5" s="151"/>
      <c r="F5" s="151"/>
      <c r="G5" s="151"/>
      <c r="H5" s="151"/>
    </row>
    <row r="6" spans="1:8" x14ac:dyDescent="0.25">
      <c r="F6" s="49"/>
      <c r="G6" s="49"/>
      <c r="H6" s="49"/>
    </row>
    <row r="7" spans="1:8" x14ac:dyDescent="0.25">
      <c r="F7" s="49"/>
      <c r="G7" s="49"/>
      <c r="H7" s="49"/>
    </row>
    <row r="8" spans="1:8" x14ac:dyDescent="0.25">
      <c r="E8" s="50"/>
      <c r="F8" s="51"/>
      <c r="G8" s="51"/>
      <c r="H8" s="51"/>
    </row>
    <row r="9" spans="1:8" x14ac:dyDescent="0.25">
      <c r="E9" s="50"/>
      <c r="F9" s="49"/>
      <c r="G9" s="49"/>
      <c r="H9" s="49"/>
    </row>
    <row r="10" spans="1:8" x14ac:dyDescent="0.25">
      <c r="E10" s="50"/>
      <c r="F10" s="49"/>
      <c r="G10" s="49"/>
      <c r="H10" s="49"/>
    </row>
    <row r="11" spans="1:8" x14ac:dyDescent="0.25">
      <c r="E11" s="50"/>
      <c r="F11" s="49"/>
      <c r="G11" s="49"/>
      <c r="H11" s="49"/>
    </row>
    <row r="12" spans="1:8" x14ac:dyDescent="0.25">
      <c r="E12" s="50"/>
      <c r="F12" s="49"/>
      <c r="G12" s="49"/>
      <c r="H12" s="49"/>
    </row>
    <row r="13" spans="1:8" x14ac:dyDescent="0.25">
      <c r="E13" s="50"/>
    </row>
    <row r="17" spans="5:6" x14ac:dyDescent="0.25">
      <c r="E17" s="52"/>
    </row>
    <row r="18" spans="5:6" x14ac:dyDescent="0.25">
      <c r="F18" s="49"/>
    </row>
    <row r="19" spans="5:6" x14ac:dyDescent="0.25">
      <c r="F19" s="49"/>
    </row>
    <row r="20" spans="5:6" x14ac:dyDescent="0.25">
      <c r="F20" s="49"/>
    </row>
    <row r="66" spans="1:1" x14ac:dyDescent="0.25">
      <c r="A66" s="45" t="s">
        <v>129</v>
      </c>
    </row>
    <row r="78" spans="1:1" x14ac:dyDescent="0.25">
      <c r="A78" s="45" t="s">
        <v>127</v>
      </c>
    </row>
    <row r="82" spans="1:1" x14ac:dyDescent="0.25">
      <c r="A82" s="45" t="s">
        <v>126</v>
      </c>
    </row>
    <row r="85" spans="1:1" x14ac:dyDescent="0.25">
      <c r="A85" s="45">
        <v>37</v>
      </c>
    </row>
    <row r="86" spans="1:1" x14ac:dyDescent="0.25">
      <c r="A86" s="45" t="s">
        <v>128</v>
      </c>
    </row>
    <row r="94" spans="1:1" x14ac:dyDescent="0.25">
      <c r="A94" s="45" t="s">
        <v>130</v>
      </c>
    </row>
    <row r="102" spans="7:10" x14ac:dyDescent="0.25">
      <c r="G102" s="45">
        <v>0</v>
      </c>
      <c r="H102" s="45">
        <v>0</v>
      </c>
      <c r="I102" s="45">
        <v>0</v>
      </c>
      <c r="J102" s="45">
        <v>0</v>
      </c>
    </row>
  </sheetData>
  <mergeCells count="3">
    <mergeCell ref="A2:H2"/>
    <mergeCell ref="A3:H3"/>
    <mergeCell ref="A5:H5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"/>
  <sheetViews>
    <sheetView showGridLines="0" tabSelected="1" topLeftCell="A10" zoomScaleNormal="100" workbookViewId="0">
      <selection activeCell="A16" sqref="A16:J16"/>
    </sheetView>
  </sheetViews>
  <sheetFormatPr defaultRowHeight="14.4" x14ac:dyDescent="0.3"/>
  <cols>
    <col min="5" max="5" width="43.77734375" customWidth="1"/>
    <col min="6" max="6" width="26.44140625" customWidth="1"/>
    <col min="7" max="7" width="28.6640625" customWidth="1"/>
    <col min="8" max="10" width="22.6640625" customWidth="1"/>
  </cols>
  <sheetData>
    <row r="1" spans="1:10" ht="42" customHeight="1" x14ac:dyDescent="0.3">
      <c r="A1" s="153" t="str">
        <f>+Naslovnica!A3</f>
        <v>FINANCIJSKI PLAN OSNOVNE ŠKOLE MARINA DRŽIĆA ZA 2025. I PROJEKCIJA PLANA ZA  2026. I 2027. GODINU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8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6" x14ac:dyDescent="0.3">
      <c r="A3" s="153" t="s">
        <v>31</v>
      </c>
      <c r="B3" s="153"/>
      <c r="C3" s="153"/>
      <c r="D3" s="153"/>
      <c r="E3" s="153"/>
      <c r="F3" s="153"/>
      <c r="G3" s="153"/>
      <c r="H3" s="153"/>
      <c r="I3" s="166"/>
      <c r="J3" s="166"/>
    </row>
    <row r="4" spans="1:10" ht="17.399999999999999" x14ac:dyDescent="0.3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8" customHeight="1" x14ac:dyDescent="0.3">
      <c r="A5" s="153" t="s">
        <v>39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40"/>
    </row>
    <row r="7" spans="1:10" ht="42.75" customHeight="1" x14ac:dyDescent="0.3">
      <c r="A7" s="32"/>
      <c r="B7" s="33"/>
      <c r="C7" s="33"/>
      <c r="D7" s="34"/>
      <c r="E7" s="35"/>
      <c r="F7" s="122" t="s">
        <v>142</v>
      </c>
      <c r="G7" s="122" t="s">
        <v>136</v>
      </c>
      <c r="H7" s="122" t="s">
        <v>134</v>
      </c>
      <c r="I7" s="122" t="s">
        <v>101</v>
      </c>
      <c r="J7" s="122" t="s">
        <v>135</v>
      </c>
    </row>
    <row r="8" spans="1:10" x14ac:dyDescent="0.3">
      <c r="A8" s="155" t="s">
        <v>0</v>
      </c>
      <c r="B8" s="162"/>
      <c r="C8" s="162"/>
      <c r="D8" s="162"/>
      <c r="E8" s="167"/>
      <c r="F8" s="99">
        <f>+F9+F10</f>
        <v>2325552.56</v>
      </c>
      <c r="G8" s="99">
        <f t="shared" ref="G8:J8" si="0">+G9+G10</f>
        <v>2929348</v>
      </c>
      <c r="H8" s="99">
        <f t="shared" si="0"/>
        <v>2991450</v>
      </c>
      <c r="I8" s="99">
        <f t="shared" si="0"/>
        <v>2991450</v>
      </c>
      <c r="J8" s="99">
        <f t="shared" si="0"/>
        <v>2991450</v>
      </c>
    </row>
    <row r="9" spans="1:10" x14ac:dyDescent="0.3">
      <c r="A9" s="168" t="s">
        <v>1</v>
      </c>
      <c r="B9" s="169"/>
      <c r="C9" s="169"/>
      <c r="D9" s="169"/>
      <c r="E9" s="170"/>
      <c r="F9" s="100">
        <f>+' Račun prihoda i rashoda'!F10</f>
        <v>2325293.75</v>
      </c>
      <c r="G9" s="100">
        <f>+' Račun prihoda i rashoda'!G10</f>
        <v>2929215</v>
      </c>
      <c r="H9" s="100">
        <v>2991450</v>
      </c>
      <c r="I9" s="100">
        <v>2991450</v>
      </c>
      <c r="J9" s="100">
        <v>2991450</v>
      </c>
    </row>
    <row r="10" spans="1:10" x14ac:dyDescent="0.3">
      <c r="A10" s="171" t="s">
        <v>2</v>
      </c>
      <c r="B10" s="170"/>
      <c r="C10" s="170"/>
      <c r="D10" s="170"/>
      <c r="E10" s="170"/>
      <c r="F10" s="100">
        <f>+' Račun prihoda i rashoda'!F27</f>
        <v>258.81</v>
      </c>
      <c r="G10" s="100">
        <f>+' Račun prihoda i rashoda'!G27</f>
        <v>133</v>
      </c>
      <c r="H10" s="100"/>
      <c r="I10" s="100"/>
      <c r="J10" s="100"/>
    </row>
    <row r="11" spans="1:10" x14ac:dyDescent="0.3">
      <c r="A11" s="41" t="s">
        <v>3</v>
      </c>
      <c r="B11" s="42"/>
      <c r="C11" s="42"/>
      <c r="D11" s="42"/>
      <c r="E11" s="42"/>
      <c r="F11" s="99">
        <f>SUM(F12:F13)</f>
        <v>2334244.8500000006</v>
      </c>
      <c r="G11" s="99">
        <f>SUM(G12:G13)</f>
        <v>2922390</v>
      </c>
      <c r="H11" s="99">
        <f>SUM(H12:H13)</f>
        <v>2991450</v>
      </c>
      <c r="I11" s="99">
        <f>SUM(I12:I13)</f>
        <v>2991450</v>
      </c>
      <c r="J11" s="99">
        <f>SUM(J12:J13)</f>
        <v>2991450</v>
      </c>
    </row>
    <row r="12" spans="1:10" x14ac:dyDescent="0.3">
      <c r="A12" s="172" t="s">
        <v>4</v>
      </c>
      <c r="B12" s="169"/>
      <c r="C12" s="169"/>
      <c r="D12" s="169"/>
      <c r="E12" s="169"/>
      <c r="F12" s="100">
        <f>+' Račun prihoda i rashoda'!F38</f>
        <v>2276598.0800000005</v>
      </c>
      <c r="G12" s="100">
        <v>2871290</v>
      </c>
      <c r="H12" s="100">
        <v>2921750</v>
      </c>
      <c r="I12" s="100">
        <v>2921750</v>
      </c>
      <c r="J12" s="100">
        <v>2921750</v>
      </c>
    </row>
    <row r="13" spans="1:10" x14ac:dyDescent="0.3">
      <c r="A13" s="175" t="s">
        <v>5</v>
      </c>
      <c r="B13" s="170"/>
      <c r="C13" s="170"/>
      <c r="D13" s="170"/>
      <c r="E13" s="170"/>
      <c r="F13" s="101">
        <f>+' Račun prihoda i rashoda'!F78</f>
        <v>57646.77</v>
      </c>
      <c r="G13" s="101">
        <f>+' Račun prihoda i rashoda'!G78</f>
        <v>51100</v>
      </c>
      <c r="H13" s="101">
        <v>69700</v>
      </c>
      <c r="I13" s="101">
        <v>69700</v>
      </c>
      <c r="J13" s="101">
        <v>69700</v>
      </c>
    </row>
    <row r="14" spans="1:10" x14ac:dyDescent="0.3">
      <c r="A14" s="161" t="s">
        <v>6</v>
      </c>
      <c r="B14" s="162"/>
      <c r="C14" s="162"/>
      <c r="D14" s="162"/>
      <c r="E14" s="162"/>
      <c r="F14" s="99">
        <f>SUM(F8-F11)</f>
        <v>-8692.2900000005029</v>
      </c>
      <c r="G14" s="99">
        <f>SUM(G8-G11)</f>
        <v>6958</v>
      </c>
      <c r="H14" s="102">
        <f t="shared" ref="H14:J14" si="1">+H8-H11</f>
        <v>0</v>
      </c>
      <c r="I14" s="102">
        <f t="shared" si="1"/>
        <v>0</v>
      </c>
      <c r="J14" s="102">
        <f t="shared" si="1"/>
        <v>0</v>
      </c>
    </row>
    <row r="15" spans="1:10" ht="17.399999999999999" x14ac:dyDescent="0.3">
      <c r="A15" s="4"/>
      <c r="B15" s="8"/>
      <c r="C15" s="8"/>
      <c r="D15" s="8"/>
      <c r="E15" s="8"/>
      <c r="F15" s="8"/>
      <c r="G15" s="8"/>
      <c r="H15" s="3"/>
      <c r="I15" s="3"/>
      <c r="J15" s="3"/>
    </row>
    <row r="16" spans="1:10" ht="18" customHeight="1" x14ac:dyDescent="0.3">
      <c r="A16" s="153" t="s">
        <v>40</v>
      </c>
      <c r="B16" s="154"/>
      <c r="C16" s="154"/>
      <c r="D16" s="154"/>
      <c r="E16" s="154"/>
      <c r="F16" s="154"/>
      <c r="G16" s="154"/>
      <c r="H16" s="154"/>
      <c r="I16" s="154"/>
      <c r="J16" s="154"/>
    </row>
    <row r="17" spans="1:10" ht="17.399999999999999" x14ac:dyDescent="0.3">
      <c r="A17" s="27"/>
      <c r="B17" s="25"/>
      <c r="C17" s="25"/>
      <c r="D17" s="25"/>
      <c r="E17" s="25"/>
      <c r="F17" s="25"/>
      <c r="G17" s="25"/>
      <c r="H17" s="26"/>
      <c r="I17" s="26"/>
      <c r="J17" s="26"/>
    </row>
    <row r="18" spans="1:10" ht="25.5" customHeight="1" x14ac:dyDescent="0.3">
      <c r="A18" s="32"/>
      <c r="B18" s="33"/>
      <c r="C18" s="33"/>
      <c r="D18" s="34"/>
      <c r="E18" s="35"/>
      <c r="F18" s="122" t="s">
        <v>142</v>
      </c>
      <c r="G18" s="122" t="s">
        <v>136</v>
      </c>
      <c r="H18" s="122" t="s">
        <v>134</v>
      </c>
      <c r="I18" s="122" t="s">
        <v>101</v>
      </c>
      <c r="J18" s="122" t="s">
        <v>135</v>
      </c>
    </row>
    <row r="19" spans="1:10" ht="15.75" customHeight="1" x14ac:dyDescent="0.3">
      <c r="A19" s="168" t="s">
        <v>8</v>
      </c>
      <c r="B19" s="173"/>
      <c r="C19" s="173"/>
      <c r="D19" s="173"/>
      <c r="E19" s="174"/>
      <c r="F19" s="37"/>
      <c r="G19" s="37"/>
      <c r="H19" s="37"/>
      <c r="I19" s="37"/>
      <c r="J19" s="37"/>
    </row>
    <row r="20" spans="1:10" x14ac:dyDescent="0.3">
      <c r="A20" s="168" t="s">
        <v>9</v>
      </c>
      <c r="B20" s="169"/>
      <c r="C20" s="169"/>
      <c r="D20" s="169"/>
      <c r="E20" s="169"/>
      <c r="F20" s="37"/>
      <c r="G20" s="37"/>
      <c r="H20" s="37"/>
      <c r="I20" s="37"/>
      <c r="J20" s="37"/>
    </row>
    <row r="21" spans="1:10" x14ac:dyDescent="0.3">
      <c r="A21" s="161" t="s">
        <v>10</v>
      </c>
      <c r="B21" s="162"/>
      <c r="C21" s="162"/>
      <c r="D21" s="162"/>
      <c r="E21" s="162"/>
      <c r="F21" s="36">
        <v>0</v>
      </c>
      <c r="G21" s="36">
        <v>0</v>
      </c>
      <c r="H21" s="36">
        <v>0</v>
      </c>
      <c r="I21" s="36">
        <v>0</v>
      </c>
      <c r="J21" s="36">
        <v>0</v>
      </c>
    </row>
    <row r="22" spans="1:10" x14ac:dyDescent="0.3">
      <c r="A22" s="161" t="s">
        <v>11</v>
      </c>
      <c r="B22" s="162"/>
      <c r="C22" s="162"/>
      <c r="D22" s="162"/>
      <c r="E22" s="162"/>
      <c r="F22" s="36">
        <f>F14+F21</f>
        <v>-8692.2900000005029</v>
      </c>
      <c r="G22" s="36">
        <f t="shared" ref="G22:H22" si="2">G14+G21</f>
        <v>6958</v>
      </c>
      <c r="H22" s="36">
        <f t="shared" si="2"/>
        <v>0</v>
      </c>
      <c r="I22" s="36"/>
      <c r="J22" s="36"/>
    </row>
    <row r="23" spans="1:10" ht="17.399999999999999" x14ac:dyDescent="0.3">
      <c r="A23" s="24"/>
      <c r="B23" s="25"/>
      <c r="C23" s="25"/>
      <c r="D23" s="25"/>
      <c r="E23" s="25"/>
      <c r="F23" s="25"/>
      <c r="G23" s="25"/>
      <c r="H23" s="26"/>
      <c r="I23" s="26"/>
      <c r="J23" s="26"/>
    </row>
    <row r="24" spans="1:10" ht="18" customHeight="1" x14ac:dyDescent="0.3">
      <c r="A24" s="153" t="s">
        <v>45</v>
      </c>
      <c r="B24" s="154"/>
      <c r="C24" s="154"/>
      <c r="D24" s="154"/>
      <c r="E24" s="154"/>
      <c r="F24" s="154"/>
      <c r="G24" s="154"/>
      <c r="H24" s="154"/>
      <c r="I24" s="154"/>
      <c r="J24" s="154"/>
    </row>
    <row r="25" spans="1:10" ht="17.399999999999999" x14ac:dyDescent="0.3">
      <c r="A25" s="24"/>
      <c r="B25" s="25"/>
      <c r="C25" s="25"/>
      <c r="D25" s="25"/>
      <c r="E25" s="25"/>
      <c r="F25" s="25"/>
      <c r="G25" s="25"/>
      <c r="H25" s="26"/>
      <c r="I25" s="26"/>
      <c r="J25" s="26"/>
    </row>
    <row r="26" spans="1:10" ht="25.5" customHeight="1" x14ac:dyDescent="0.3">
      <c r="A26" s="32"/>
      <c r="B26" s="33"/>
      <c r="C26" s="33"/>
      <c r="D26" s="34"/>
      <c r="E26" s="35"/>
      <c r="F26" s="122" t="s">
        <v>144</v>
      </c>
      <c r="G26" s="122" t="s">
        <v>136</v>
      </c>
      <c r="H26" s="122" t="s">
        <v>134</v>
      </c>
      <c r="I26" s="122" t="s">
        <v>101</v>
      </c>
      <c r="J26" s="122" t="s">
        <v>135</v>
      </c>
    </row>
    <row r="27" spans="1:10" ht="15" customHeight="1" x14ac:dyDescent="0.3">
      <c r="A27" s="158" t="s">
        <v>102</v>
      </c>
      <c r="B27" s="159"/>
      <c r="C27" s="159"/>
      <c r="D27" s="159"/>
      <c r="E27" s="160"/>
      <c r="F27" s="38"/>
      <c r="G27" s="38"/>
      <c r="H27" s="38"/>
      <c r="I27" s="38"/>
      <c r="J27" s="39"/>
    </row>
    <row r="28" spans="1:10" ht="30" customHeight="1" x14ac:dyDescent="0.3">
      <c r="A28" s="161" t="s">
        <v>104</v>
      </c>
      <c r="B28" s="162"/>
      <c r="C28" s="162"/>
      <c r="D28" s="162"/>
      <c r="E28" s="162"/>
      <c r="F28" s="103">
        <f>+' Račun prihoda i rashoda'!F32</f>
        <v>1733.16</v>
      </c>
      <c r="G28" s="103">
        <v>1750</v>
      </c>
      <c r="H28" s="103">
        <f>+' Račun prihoda i rashoda'!H32</f>
        <v>0</v>
      </c>
      <c r="I28" s="103">
        <f>+' Račun prihoda i rashoda'!I32</f>
        <v>0</v>
      </c>
      <c r="J28" s="102">
        <f>+' Račun prihoda i rashoda'!J32</f>
        <v>0</v>
      </c>
    </row>
    <row r="29" spans="1:10" ht="50.25" customHeight="1" x14ac:dyDescent="0.3">
      <c r="A29" s="155" t="s">
        <v>105</v>
      </c>
      <c r="B29" s="156"/>
      <c r="C29" s="156"/>
      <c r="D29" s="156"/>
      <c r="E29" s="157"/>
      <c r="F29" s="101">
        <f>+F28+F21</f>
        <v>1733.16</v>
      </c>
      <c r="G29" s="101">
        <f>+G28+G21</f>
        <v>1750</v>
      </c>
      <c r="H29" s="101">
        <f>+H28+H21</f>
        <v>0</v>
      </c>
      <c r="I29" s="101">
        <f>+I28+I21</f>
        <v>0</v>
      </c>
      <c r="J29" s="101">
        <f>+J28+J21</f>
        <v>0</v>
      </c>
    </row>
    <row r="30" spans="1:10" ht="11.25" customHeight="1" x14ac:dyDescent="0.3">
      <c r="A30" s="19"/>
      <c r="B30" s="20"/>
      <c r="C30" s="20"/>
      <c r="D30" s="20"/>
      <c r="E30" s="20"/>
      <c r="F30" s="21"/>
      <c r="G30" s="21"/>
      <c r="H30" s="21"/>
      <c r="I30" s="21"/>
      <c r="J30" s="21"/>
    </row>
    <row r="31" spans="1:10" ht="15.6" x14ac:dyDescent="0.3">
      <c r="A31" s="176" t="s">
        <v>98</v>
      </c>
      <c r="B31" s="176"/>
      <c r="C31" s="176"/>
      <c r="D31" s="176"/>
      <c r="E31" s="176"/>
      <c r="F31" s="176"/>
      <c r="G31" s="176"/>
      <c r="H31" s="176"/>
      <c r="I31" s="176"/>
      <c r="J31" s="176"/>
    </row>
    <row r="32" spans="1:10" ht="17.399999999999999" x14ac:dyDescent="0.3">
      <c r="A32" s="115"/>
      <c r="B32" s="116"/>
      <c r="C32" s="116"/>
      <c r="D32" s="116"/>
      <c r="E32" s="116"/>
      <c r="F32" s="116"/>
      <c r="G32" s="116"/>
      <c r="H32" s="117"/>
      <c r="I32" s="117"/>
      <c r="J32" s="117"/>
    </row>
    <row r="33" spans="1:11" ht="26.4" x14ac:dyDescent="0.3">
      <c r="A33" s="118"/>
      <c r="B33" s="119"/>
      <c r="C33" s="119"/>
      <c r="D33" s="120"/>
      <c r="E33" s="121"/>
      <c r="F33" s="122" t="s">
        <v>142</v>
      </c>
      <c r="G33" s="122" t="s">
        <v>136</v>
      </c>
      <c r="H33" s="122" t="s">
        <v>134</v>
      </c>
      <c r="I33" s="122" t="s">
        <v>101</v>
      </c>
      <c r="J33" s="122" t="s">
        <v>135</v>
      </c>
    </row>
    <row r="34" spans="1:11" x14ac:dyDescent="0.3">
      <c r="A34" s="158" t="s">
        <v>102</v>
      </c>
      <c r="B34" s="159"/>
      <c r="C34" s="159"/>
      <c r="D34" s="159"/>
      <c r="E34" s="160"/>
      <c r="F34" s="123"/>
      <c r="G34" s="123">
        <f>F37</f>
        <v>0</v>
      </c>
      <c r="H34" s="123"/>
      <c r="I34" s="123"/>
      <c r="J34" s="124"/>
    </row>
    <row r="35" spans="1:11" ht="28.5" customHeight="1" x14ac:dyDescent="0.3">
      <c r="A35" s="158" t="s">
        <v>7</v>
      </c>
      <c r="B35" s="159"/>
      <c r="C35" s="159"/>
      <c r="D35" s="159"/>
      <c r="E35" s="160"/>
      <c r="F35" s="123"/>
      <c r="G35" s="123"/>
      <c r="H35" s="123"/>
      <c r="I35" s="123"/>
      <c r="J35" s="124"/>
    </row>
    <row r="36" spans="1:11" x14ac:dyDescent="0.3">
      <c r="A36" s="158" t="s">
        <v>103</v>
      </c>
      <c r="B36" s="164"/>
      <c r="C36" s="164"/>
      <c r="D36" s="164"/>
      <c r="E36" s="165"/>
      <c r="F36" s="123"/>
      <c r="G36" s="123">
        <v>0</v>
      </c>
      <c r="H36" s="123"/>
      <c r="I36" s="123"/>
      <c r="J36" s="124"/>
    </row>
    <row r="37" spans="1:11" ht="15" customHeight="1" x14ac:dyDescent="0.3">
      <c r="A37" s="161" t="s">
        <v>104</v>
      </c>
      <c r="B37" s="162"/>
      <c r="C37" s="162"/>
      <c r="D37" s="162"/>
      <c r="E37" s="162"/>
      <c r="F37" s="125">
        <f>F34-F35+F36</f>
        <v>0</v>
      </c>
      <c r="G37" s="125">
        <f t="shared" ref="G37" si="3">G34-G35+G36</f>
        <v>0</v>
      </c>
      <c r="H37" s="125"/>
      <c r="I37" s="125"/>
      <c r="J37" s="126"/>
    </row>
    <row r="38" spans="1:11" x14ac:dyDescent="0.3">
      <c r="A38" s="152"/>
      <c r="B38" s="152"/>
      <c r="C38" s="152"/>
      <c r="D38" s="152"/>
      <c r="E38" s="152"/>
      <c r="F38" s="152"/>
      <c r="G38" s="152"/>
      <c r="H38" s="152"/>
      <c r="I38" s="152"/>
      <c r="J38" s="152"/>
    </row>
    <row r="39" spans="1:11" ht="25.5" customHeight="1" x14ac:dyDescent="0.3">
      <c r="A39" s="163" t="s">
        <v>97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ht="8.25" customHeight="1" x14ac:dyDescent="0.3"/>
    <row r="41" spans="1:11" x14ac:dyDescent="0.3">
      <c r="A41" s="152"/>
      <c r="B41" s="152"/>
      <c r="C41" s="152"/>
      <c r="D41" s="152"/>
      <c r="E41" s="152"/>
      <c r="F41" s="152"/>
      <c r="G41" s="152"/>
      <c r="H41" s="152"/>
      <c r="I41" s="152"/>
      <c r="J41" s="152"/>
    </row>
    <row r="44" spans="1:11" x14ac:dyDescent="0.3">
      <c r="F44" s="72"/>
      <c r="G44" s="72"/>
      <c r="H44" s="72"/>
      <c r="I44" s="72"/>
      <c r="J44" s="72"/>
    </row>
    <row r="45" spans="1:11" ht="28.5" customHeight="1" x14ac:dyDescent="0.3">
      <c r="F45" s="72"/>
      <c r="G45" s="72"/>
      <c r="H45" s="72"/>
      <c r="I45" s="72"/>
      <c r="J45" s="72"/>
    </row>
    <row r="60" spans="7:10" x14ac:dyDescent="0.3">
      <c r="G60">
        <v>5400</v>
      </c>
    </row>
    <row r="64" spans="7:10" x14ac:dyDescent="0.3">
      <c r="G64">
        <v>0</v>
      </c>
      <c r="H64">
        <v>0</v>
      </c>
      <c r="I64">
        <v>0</v>
      </c>
      <c r="J64">
        <v>0</v>
      </c>
    </row>
    <row r="65" spans="1:10" x14ac:dyDescent="0.3">
      <c r="G65">
        <v>0</v>
      </c>
      <c r="H65">
        <v>0</v>
      </c>
      <c r="I65">
        <v>0</v>
      </c>
      <c r="J65">
        <v>0</v>
      </c>
    </row>
    <row r="66" spans="1:10" x14ac:dyDescent="0.3">
      <c r="A66" t="s">
        <v>129</v>
      </c>
    </row>
    <row r="69" spans="1:10" x14ac:dyDescent="0.3">
      <c r="G69">
        <v>53200</v>
      </c>
      <c r="H69">
        <v>40500</v>
      </c>
      <c r="I69">
        <v>40500</v>
      </c>
      <c r="J69">
        <v>40500</v>
      </c>
    </row>
    <row r="70" spans="1:10" x14ac:dyDescent="0.3">
      <c r="G70">
        <v>2900</v>
      </c>
      <c r="H70">
        <v>2700</v>
      </c>
      <c r="I70">
        <v>2700</v>
      </c>
      <c r="J70">
        <v>2700</v>
      </c>
    </row>
    <row r="73" spans="1:10" x14ac:dyDescent="0.3">
      <c r="G73">
        <v>30800</v>
      </c>
      <c r="H73">
        <v>50800</v>
      </c>
      <c r="I73">
        <v>50800</v>
      </c>
      <c r="J73">
        <v>50800</v>
      </c>
    </row>
    <row r="74" spans="1:10" x14ac:dyDescent="0.3">
      <c r="G74">
        <v>0</v>
      </c>
      <c r="H74">
        <v>0</v>
      </c>
      <c r="I74">
        <v>0</v>
      </c>
      <c r="J74">
        <v>0</v>
      </c>
    </row>
    <row r="77" spans="1:10" x14ac:dyDescent="0.3">
      <c r="G77">
        <v>0</v>
      </c>
    </row>
    <row r="78" spans="1:10" x14ac:dyDescent="0.3">
      <c r="A78" t="s">
        <v>127</v>
      </c>
    </row>
    <row r="80" spans="1:10" x14ac:dyDescent="0.3">
      <c r="G80">
        <v>20100</v>
      </c>
    </row>
    <row r="81" spans="1:10" x14ac:dyDescent="0.3">
      <c r="H81">
        <v>20000</v>
      </c>
      <c r="I81">
        <v>20000</v>
      </c>
      <c r="J81">
        <v>20000</v>
      </c>
    </row>
    <row r="82" spans="1:10" x14ac:dyDescent="0.3">
      <c r="A82" t="s">
        <v>126</v>
      </c>
    </row>
    <row r="85" spans="1:10" x14ac:dyDescent="0.3">
      <c r="A85">
        <v>37</v>
      </c>
      <c r="G85">
        <v>95700</v>
      </c>
      <c r="H85">
        <v>94800</v>
      </c>
      <c r="I85">
        <v>94800</v>
      </c>
      <c r="J85">
        <v>94800</v>
      </c>
    </row>
    <row r="86" spans="1:10" x14ac:dyDescent="0.3">
      <c r="A86" t="s">
        <v>128</v>
      </c>
    </row>
    <row r="89" spans="1:10" x14ac:dyDescent="0.3">
      <c r="G89">
        <v>133</v>
      </c>
      <c r="H89">
        <v>200</v>
      </c>
      <c r="I89">
        <v>200</v>
      </c>
      <c r="J89">
        <v>200</v>
      </c>
    </row>
    <row r="92" spans="1:10" x14ac:dyDescent="0.3">
      <c r="G92">
        <v>2654</v>
      </c>
      <c r="H92">
        <v>2600</v>
      </c>
      <c r="I92">
        <v>2600</v>
      </c>
      <c r="J92">
        <v>2600</v>
      </c>
    </row>
    <row r="94" spans="1:10" x14ac:dyDescent="0.3">
      <c r="A94" t="s">
        <v>130</v>
      </c>
    </row>
    <row r="97" spans="7:10" x14ac:dyDescent="0.3">
      <c r="G97">
        <v>21236</v>
      </c>
      <c r="H97">
        <v>26400</v>
      </c>
      <c r="I97">
        <v>26400</v>
      </c>
      <c r="J97">
        <v>26400</v>
      </c>
    </row>
    <row r="102" spans="7:10" x14ac:dyDescent="0.3">
      <c r="G102">
        <v>0</v>
      </c>
      <c r="H102">
        <v>0</v>
      </c>
      <c r="I102">
        <v>0</v>
      </c>
      <c r="J102">
        <v>0</v>
      </c>
    </row>
  </sheetData>
  <mergeCells count="26">
    <mergeCell ref="A21:E21"/>
    <mergeCell ref="A13:E13"/>
    <mergeCell ref="A14:E14"/>
    <mergeCell ref="A22:E22"/>
    <mergeCell ref="A31:J31"/>
    <mergeCell ref="A12:E12"/>
    <mergeCell ref="A5:J5"/>
    <mergeCell ref="A16:J16"/>
    <mergeCell ref="A19:E19"/>
    <mergeCell ref="A20:E20"/>
    <mergeCell ref="A1:J1"/>
    <mergeCell ref="A3:J3"/>
    <mergeCell ref="A8:E8"/>
    <mergeCell ref="A9:E9"/>
    <mergeCell ref="A10:E10"/>
    <mergeCell ref="A41:J41"/>
    <mergeCell ref="A24:J24"/>
    <mergeCell ref="A38:J38"/>
    <mergeCell ref="A29:E29"/>
    <mergeCell ref="A27:E27"/>
    <mergeCell ref="A28:E28"/>
    <mergeCell ref="A37:E37"/>
    <mergeCell ref="A39:K39"/>
    <mergeCell ref="A34:E34"/>
    <mergeCell ref="A35:E35"/>
    <mergeCell ref="A36:E36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70" firstPageNumber="2" orientation="landscape" useFirstPageNumber="1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showGridLines="0" zoomScaleNormal="100" workbookViewId="0">
      <pane xSplit="5" ySplit="9" topLeftCell="F10" activePane="bottomRight" state="frozen"/>
      <selection activeCell="L84" sqref="L84"/>
      <selection pane="topRight" activeCell="L84" sqref="L84"/>
      <selection pane="bottomLeft" activeCell="L84" sqref="L84"/>
      <selection pane="bottomRight" activeCell="J50" sqref="J50"/>
    </sheetView>
  </sheetViews>
  <sheetFormatPr defaultRowHeight="14.4" x14ac:dyDescent="0.3"/>
  <cols>
    <col min="1" max="1" width="7.44140625" bestFit="1" customWidth="1"/>
    <col min="2" max="2" width="8.44140625" customWidth="1"/>
    <col min="3" max="3" width="5.44140625" customWidth="1"/>
    <col min="4" max="4" width="70.5546875" customWidth="1"/>
    <col min="5" max="5" width="1.33203125" hidden="1" customWidth="1"/>
    <col min="6" max="10" width="16.33203125" customWidth="1"/>
  </cols>
  <sheetData>
    <row r="1" spans="1:10" ht="42" customHeight="1" x14ac:dyDescent="0.3">
      <c r="A1" s="153" t="str">
        <f>+Naslovnica!A3</f>
        <v>FINANCIJSKI PLAN OSNOVNE ŠKOLE MARINA DRŽIĆA ZA 2025. I PROJEKCIJA PLANA ZA  2026. I 2027. GODINU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8" customHeight="1" x14ac:dyDescent="0.3">
      <c r="A2" s="4"/>
      <c r="B2" s="4"/>
      <c r="C2" s="4"/>
      <c r="D2" s="4"/>
      <c r="E2" s="27"/>
      <c r="F2" s="4"/>
      <c r="G2" s="4"/>
      <c r="H2" s="4"/>
      <c r="I2" s="4"/>
      <c r="J2" s="4"/>
    </row>
    <row r="3" spans="1:10" ht="15.75" customHeight="1" x14ac:dyDescent="0.3">
      <c r="A3" s="153" t="s">
        <v>31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0" ht="17.399999999999999" x14ac:dyDescent="0.3">
      <c r="A4" s="4"/>
      <c r="B4" s="4"/>
      <c r="C4" s="4"/>
      <c r="D4" s="4"/>
      <c r="E4" s="27"/>
      <c r="F4" s="4"/>
      <c r="G4" s="4"/>
      <c r="H4" s="4"/>
      <c r="I4" s="5"/>
      <c r="J4" s="5"/>
    </row>
    <row r="5" spans="1:10" ht="18" customHeight="1" x14ac:dyDescent="0.3">
      <c r="A5" s="153" t="s">
        <v>13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0" ht="17.399999999999999" x14ac:dyDescent="0.3">
      <c r="A6" s="4"/>
      <c r="B6" s="4"/>
      <c r="C6" s="4"/>
      <c r="D6" s="4"/>
      <c r="E6" s="27"/>
      <c r="F6" s="4"/>
      <c r="G6" s="4"/>
      <c r="H6" s="4"/>
      <c r="I6" s="5"/>
      <c r="J6" s="5"/>
    </row>
    <row r="7" spans="1:10" ht="15.75" customHeight="1" x14ac:dyDescent="0.3">
      <c r="A7" s="153" t="s">
        <v>106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0" ht="17.399999999999999" x14ac:dyDescent="0.3">
      <c r="A8" s="4"/>
      <c r="B8" s="4"/>
      <c r="C8" s="4"/>
      <c r="D8" s="4"/>
      <c r="E8" s="27"/>
      <c r="F8" s="106"/>
      <c r="G8" s="4"/>
      <c r="H8" s="4"/>
      <c r="I8" s="5"/>
      <c r="J8" s="5"/>
    </row>
    <row r="9" spans="1:10" ht="48" customHeight="1" x14ac:dyDescent="0.3">
      <c r="A9" s="23" t="s">
        <v>14</v>
      </c>
      <c r="B9" s="23" t="s">
        <v>15</v>
      </c>
      <c r="C9" s="23" t="s">
        <v>16</v>
      </c>
      <c r="D9" s="23" t="s">
        <v>12</v>
      </c>
      <c r="E9" s="23"/>
      <c r="F9" s="23" t="s">
        <v>137</v>
      </c>
      <c r="G9" s="23" t="s">
        <v>136</v>
      </c>
      <c r="H9" s="23" t="s">
        <v>134</v>
      </c>
      <c r="I9" s="23" t="s">
        <v>101</v>
      </c>
      <c r="J9" s="23" t="s">
        <v>135</v>
      </c>
    </row>
    <row r="10" spans="1:10" s="64" customFormat="1" ht="15.75" customHeight="1" x14ac:dyDescent="0.3">
      <c r="A10" s="96">
        <v>6</v>
      </c>
      <c r="B10" s="96"/>
      <c r="C10" s="96"/>
      <c r="D10" s="96" t="s">
        <v>17</v>
      </c>
      <c r="E10" s="97"/>
      <c r="F10" s="98">
        <f>SUM(F11+F14+F16+F19+F22)</f>
        <v>2325293.75</v>
      </c>
      <c r="G10" s="98">
        <f>SUM(G11+G16+G19+G22)</f>
        <v>2929215</v>
      </c>
      <c r="H10" s="98">
        <f>SUM(H11+H14+H16+H19+H22+H27)</f>
        <v>2991450</v>
      </c>
      <c r="I10" s="98">
        <f>SUM(I11+I14+I16+I19+I22+I27)</f>
        <v>2991450</v>
      </c>
      <c r="J10" s="98">
        <f>SUM(J11+J14+J16+J22+J19+J27)</f>
        <v>2991450</v>
      </c>
    </row>
    <row r="11" spans="1:10" ht="15.75" customHeight="1" x14ac:dyDescent="0.3">
      <c r="A11" s="93"/>
      <c r="B11" s="94">
        <v>63</v>
      </c>
      <c r="C11" s="94"/>
      <c r="D11" s="94" t="s">
        <v>42</v>
      </c>
      <c r="E11" s="95"/>
      <c r="F11" s="143">
        <f>+F12+F13</f>
        <v>1805288.83</v>
      </c>
      <c r="G11" s="143">
        <f>SUM(G12:G13)</f>
        <v>2232265</v>
      </c>
      <c r="H11" s="143">
        <f>SUM(H12:H13)</f>
        <v>2170700</v>
      </c>
      <c r="I11" s="143">
        <f>SUM(I12:I13)</f>
        <v>2170700</v>
      </c>
      <c r="J11" s="143">
        <f>SUM(J12:J13)</f>
        <v>2170700</v>
      </c>
    </row>
    <row r="12" spans="1:10" x14ac:dyDescent="0.3">
      <c r="A12" s="13"/>
      <c r="B12" s="13"/>
      <c r="C12" s="14">
        <v>49</v>
      </c>
      <c r="D12" s="14" t="s">
        <v>53</v>
      </c>
      <c r="E12" s="57"/>
      <c r="F12" s="70">
        <v>1805288.83</v>
      </c>
      <c r="G12" s="70">
        <v>2232265</v>
      </c>
      <c r="H12" s="70">
        <v>2170700</v>
      </c>
      <c r="I12" s="70">
        <v>2170700</v>
      </c>
      <c r="J12" s="70">
        <v>2170700</v>
      </c>
    </row>
    <row r="13" spans="1:10" x14ac:dyDescent="0.3">
      <c r="A13" s="13"/>
      <c r="B13" s="30"/>
      <c r="C13" s="14">
        <v>55</v>
      </c>
      <c r="D13" s="14" t="s">
        <v>60</v>
      </c>
      <c r="E13" s="57"/>
      <c r="F13" s="70"/>
      <c r="G13" s="70"/>
      <c r="H13" s="71"/>
      <c r="I13" s="71"/>
      <c r="J13" s="71"/>
    </row>
    <row r="14" spans="1:10" ht="15.75" customHeight="1" x14ac:dyDescent="0.3">
      <c r="A14" s="93"/>
      <c r="B14" s="94">
        <v>64</v>
      </c>
      <c r="C14" s="94"/>
      <c r="D14" s="94" t="s">
        <v>84</v>
      </c>
      <c r="E14" s="95"/>
      <c r="F14" s="143">
        <f>+F15</f>
        <v>0.01</v>
      </c>
      <c r="G14" s="143">
        <f>+G15</f>
        <v>0</v>
      </c>
      <c r="H14" s="143">
        <f t="shared" ref="H14:J14" si="0">+H15</f>
        <v>0</v>
      </c>
      <c r="I14" s="143">
        <f t="shared" si="0"/>
        <v>0</v>
      </c>
      <c r="J14" s="143">
        <f t="shared" si="0"/>
        <v>0</v>
      </c>
    </row>
    <row r="15" spans="1:10" x14ac:dyDescent="0.3">
      <c r="A15" s="13"/>
      <c r="B15" s="13"/>
      <c r="C15" s="14">
        <v>25</v>
      </c>
      <c r="D15" s="14" t="s">
        <v>73</v>
      </c>
      <c r="E15" s="57"/>
      <c r="F15" s="70">
        <v>0.01</v>
      </c>
      <c r="G15" s="70"/>
      <c r="H15" s="71"/>
      <c r="I15" s="71"/>
      <c r="J15" s="71"/>
    </row>
    <row r="16" spans="1:10" ht="15.75" customHeight="1" x14ac:dyDescent="0.3">
      <c r="A16" s="93"/>
      <c r="B16" s="94">
        <v>65</v>
      </c>
      <c r="C16" s="94"/>
      <c r="D16" s="94" t="s">
        <v>86</v>
      </c>
      <c r="E16" s="95"/>
      <c r="F16" s="143">
        <f>+F17+F18</f>
        <v>42540.480000000003</v>
      </c>
      <c r="G16" s="143">
        <f>SUM(G17)</f>
        <v>42300</v>
      </c>
      <c r="H16" s="143">
        <f>SUM(H17:H18)</f>
        <v>195100</v>
      </c>
      <c r="I16" s="143">
        <f>SUM(I17:I18)</f>
        <v>195100</v>
      </c>
      <c r="J16" s="143">
        <f>SUM(J17:J18)</f>
        <v>195100</v>
      </c>
    </row>
    <row r="17" spans="1:10" x14ac:dyDescent="0.3">
      <c r="A17" s="13"/>
      <c r="B17" s="13"/>
      <c r="C17" s="14">
        <v>55</v>
      </c>
      <c r="D17" s="14" t="s">
        <v>60</v>
      </c>
      <c r="E17" s="57"/>
      <c r="F17" s="70">
        <v>42540.480000000003</v>
      </c>
      <c r="G17" s="70">
        <v>42300</v>
      </c>
      <c r="H17" s="71">
        <v>195100</v>
      </c>
      <c r="I17" s="71">
        <v>195100</v>
      </c>
      <c r="J17" s="71">
        <v>195100</v>
      </c>
    </row>
    <row r="18" spans="1:10" x14ac:dyDescent="0.3">
      <c r="A18" s="13"/>
      <c r="B18" s="13"/>
      <c r="C18" s="14">
        <v>25</v>
      </c>
      <c r="D18" s="14" t="s">
        <v>73</v>
      </c>
      <c r="E18" s="57"/>
      <c r="F18" s="70"/>
      <c r="G18" s="70"/>
      <c r="H18" s="71"/>
      <c r="I18" s="71"/>
      <c r="J18" s="71"/>
    </row>
    <row r="19" spans="1:10" ht="15.75" customHeight="1" x14ac:dyDescent="0.3">
      <c r="A19" s="93"/>
      <c r="B19" s="94">
        <v>66</v>
      </c>
      <c r="C19" s="94"/>
      <c r="D19" s="94" t="s">
        <v>85</v>
      </c>
      <c r="E19" s="95"/>
      <c r="F19" s="143">
        <f>+F20+F21</f>
        <v>22198.84</v>
      </c>
      <c r="G19" s="143">
        <f>SUM(G20:G21)</f>
        <v>8200</v>
      </c>
      <c r="H19" s="143">
        <f t="shared" ref="H19:J19" si="1">+H20+H21</f>
        <v>18000</v>
      </c>
      <c r="I19" s="143">
        <f t="shared" si="1"/>
        <v>18000</v>
      </c>
      <c r="J19" s="143">
        <f t="shared" si="1"/>
        <v>18000</v>
      </c>
    </row>
    <row r="20" spans="1:10" x14ac:dyDescent="0.3">
      <c r="A20" s="13"/>
      <c r="B20" s="13"/>
      <c r="C20" s="14">
        <v>55</v>
      </c>
      <c r="D20" s="14" t="s">
        <v>60</v>
      </c>
      <c r="E20" s="57"/>
      <c r="F20" s="70"/>
      <c r="G20" s="70"/>
      <c r="H20" s="70"/>
      <c r="I20" s="70"/>
      <c r="J20" s="70"/>
    </row>
    <row r="21" spans="1:10" x14ac:dyDescent="0.3">
      <c r="A21" s="13"/>
      <c r="B21" s="13"/>
      <c r="C21" s="14">
        <v>25</v>
      </c>
      <c r="D21" s="14" t="s">
        <v>73</v>
      </c>
      <c r="E21" s="57"/>
      <c r="F21" s="70">
        <v>22198.84</v>
      </c>
      <c r="G21" s="70">
        <v>8200</v>
      </c>
      <c r="H21" s="70">
        <v>18000</v>
      </c>
      <c r="I21" s="70">
        <f>SUM(H21)</f>
        <v>18000</v>
      </c>
      <c r="J21" s="70">
        <f>SUM(I21)</f>
        <v>18000</v>
      </c>
    </row>
    <row r="22" spans="1:10" ht="15.75" customHeight="1" x14ac:dyDescent="0.3">
      <c r="A22" s="93"/>
      <c r="B22" s="94">
        <v>67</v>
      </c>
      <c r="C22" s="94"/>
      <c r="D22" s="94" t="s">
        <v>43</v>
      </c>
      <c r="E22" s="95"/>
      <c r="F22" s="143">
        <f>SUM(F23:F26)</f>
        <v>455265.59000000008</v>
      </c>
      <c r="G22" s="143">
        <f>SUM(G23:G26)</f>
        <v>646450</v>
      </c>
      <c r="H22" s="143">
        <f>SUM(H23:H26)</f>
        <v>607650</v>
      </c>
      <c r="I22" s="143">
        <f>SUM(I23:I26)</f>
        <v>607650</v>
      </c>
      <c r="J22" s="143">
        <f>SUM(J23:J26)</f>
        <v>607650</v>
      </c>
    </row>
    <row r="23" spans="1:10" x14ac:dyDescent="0.3">
      <c r="A23" s="13"/>
      <c r="B23" s="13"/>
      <c r="C23" s="14">
        <v>11</v>
      </c>
      <c r="D23" s="17" t="s">
        <v>18</v>
      </c>
      <c r="E23" s="56"/>
      <c r="F23" s="70">
        <v>292799.09000000003</v>
      </c>
      <c r="G23" s="70">
        <v>455150</v>
      </c>
      <c r="H23" s="70">
        <v>404750</v>
      </c>
      <c r="I23" s="70">
        <v>404750</v>
      </c>
      <c r="J23" s="70">
        <v>404750</v>
      </c>
    </row>
    <row r="24" spans="1:10" x14ac:dyDescent="0.3">
      <c r="A24" s="13"/>
      <c r="B24" s="13"/>
      <c r="C24" s="14">
        <v>31</v>
      </c>
      <c r="D24" s="17" t="s">
        <v>50</v>
      </c>
      <c r="E24" s="56"/>
      <c r="F24" s="70">
        <v>128879.5</v>
      </c>
      <c r="G24" s="70">
        <v>137400</v>
      </c>
      <c r="H24" s="70">
        <v>149000</v>
      </c>
      <c r="I24" s="70">
        <v>149000</v>
      </c>
      <c r="J24" s="70">
        <v>149000</v>
      </c>
    </row>
    <row r="25" spans="1:10" x14ac:dyDescent="0.3">
      <c r="A25" s="13"/>
      <c r="B25" s="13"/>
      <c r="C25" s="14">
        <v>42</v>
      </c>
      <c r="D25" s="17" t="s">
        <v>69</v>
      </c>
      <c r="E25" s="56"/>
      <c r="F25" s="70">
        <v>275.27999999999997</v>
      </c>
      <c r="G25" s="70">
        <v>200</v>
      </c>
      <c r="H25" s="70">
        <v>200</v>
      </c>
      <c r="I25" s="70">
        <v>200</v>
      </c>
      <c r="J25" s="70">
        <v>200</v>
      </c>
    </row>
    <row r="26" spans="1:10" x14ac:dyDescent="0.3">
      <c r="A26" s="13"/>
      <c r="B26" s="13"/>
      <c r="C26" s="14">
        <v>44</v>
      </c>
      <c r="D26" s="17" t="s">
        <v>65</v>
      </c>
      <c r="E26" s="56"/>
      <c r="F26" s="70">
        <v>33311.72</v>
      </c>
      <c r="G26" s="70">
        <v>53700</v>
      </c>
      <c r="H26" s="70">
        <v>53700</v>
      </c>
      <c r="I26" s="70">
        <v>53700</v>
      </c>
      <c r="J26" s="70">
        <v>53700</v>
      </c>
    </row>
    <row r="27" spans="1:10" s="64" customFormat="1" ht="15.75" customHeight="1" x14ac:dyDescent="0.3">
      <c r="A27" s="96">
        <v>7</v>
      </c>
      <c r="B27" s="96"/>
      <c r="C27" s="96"/>
      <c r="D27" s="96" t="s">
        <v>19</v>
      </c>
      <c r="E27" s="97"/>
      <c r="F27" s="98">
        <f t="shared" ref="F27:J28" si="2">+F28</f>
        <v>258.81</v>
      </c>
      <c r="G27" s="98">
        <f>SUM(G28)</f>
        <v>133</v>
      </c>
      <c r="H27" s="98">
        <f t="shared" si="2"/>
        <v>0</v>
      </c>
      <c r="I27" s="98">
        <f t="shared" si="2"/>
        <v>0</v>
      </c>
      <c r="J27" s="98">
        <f t="shared" si="2"/>
        <v>0</v>
      </c>
    </row>
    <row r="28" spans="1:10" ht="15.75" customHeight="1" x14ac:dyDescent="0.3">
      <c r="A28" s="93"/>
      <c r="B28" s="94">
        <v>72</v>
      </c>
      <c r="C28" s="94"/>
      <c r="D28" s="94" t="s">
        <v>41</v>
      </c>
      <c r="E28" s="95"/>
      <c r="F28" s="69">
        <f t="shared" si="2"/>
        <v>258.81</v>
      </c>
      <c r="G28" s="69">
        <f>SUM(G29)</f>
        <v>133</v>
      </c>
      <c r="H28" s="69">
        <f t="shared" si="2"/>
        <v>0</v>
      </c>
      <c r="I28" s="69">
        <f t="shared" si="2"/>
        <v>0</v>
      </c>
      <c r="J28" s="69">
        <f t="shared" si="2"/>
        <v>0</v>
      </c>
    </row>
    <row r="29" spans="1:10" x14ac:dyDescent="0.3">
      <c r="A29" s="17"/>
      <c r="B29" s="17"/>
      <c r="C29" s="14">
        <v>55</v>
      </c>
      <c r="D29" s="14" t="s">
        <v>60</v>
      </c>
      <c r="E29" s="57"/>
      <c r="F29" s="70">
        <v>258.81</v>
      </c>
      <c r="G29" s="70">
        <v>133</v>
      </c>
      <c r="H29" s="70"/>
      <c r="I29" s="70"/>
      <c r="J29" s="70"/>
    </row>
    <row r="30" spans="1:10" s="64" customFormat="1" ht="15.75" customHeight="1" x14ac:dyDescent="0.3">
      <c r="A30" s="96">
        <v>9</v>
      </c>
      <c r="B30" s="96"/>
      <c r="C30" s="96"/>
      <c r="D30" s="96" t="s">
        <v>92</v>
      </c>
      <c r="E30" s="97"/>
      <c r="F30" s="98">
        <f t="shared" ref="F30" si="3">+F31</f>
        <v>1733.16</v>
      </c>
      <c r="G30" s="98">
        <f>SUM(G31)</f>
        <v>-6958</v>
      </c>
      <c r="H30" s="98">
        <v>0</v>
      </c>
      <c r="I30" s="98">
        <v>0</v>
      </c>
      <c r="J30" s="98">
        <v>0</v>
      </c>
    </row>
    <row r="31" spans="1:10" ht="15.75" customHeight="1" x14ac:dyDescent="0.3">
      <c r="A31" s="93"/>
      <c r="B31" s="94">
        <v>92</v>
      </c>
      <c r="C31" s="94"/>
      <c r="D31" s="94" t="s">
        <v>93</v>
      </c>
      <c r="E31" s="95"/>
      <c r="F31" s="69">
        <f>SUM(F32)</f>
        <v>1733.16</v>
      </c>
      <c r="G31" s="69">
        <f>SUM(G32)</f>
        <v>-6958</v>
      </c>
      <c r="H31" s="69"/>
      <c r="I31" s="69"/>
      <c r="J31" s="69"/>
    </row>
    <row r="32" spans="1:10" ht="15.75" customHeight="1" x14ac:dyDescent="0.3">
      <c r="A32" s="12"/>
      <c r="B32" s="17">
        <v>922</v>
      </c>
      <c r="C32" s="14">
        <v>29</v>
      </c>
      <c r="D32" s="14" t="s">
        <v>59</v>
      </c>
      <c r="E32" s="57"/>
      <c r="F32" s="70">
        <v>1733.16</v>
      </c>
      <c r="G32" s="70">
        <v>-6958</v>
      </c>
      <c r="H32" s="71"/>
      <c r="I32" s="71"/>
      <c r="J32" s="71"/>
    </row>
    <row r="33" spans="1:10" x14ac:dyDescent="0.3">
      <c r="A33" s="17"/>
      <c r="B33" s="60"/>
      <c r="C33" s="60"/>
      <c r="D33" s="60" t="s">
        <v>143</v>
      </c>
      <c r="E33" s="60"/>
      <c r="F33" s="76">
        <f>SUM(F30+F27+F10)</f>
        <v>2327285.7200000002</v>
      </c>
      <c r="G33" s="76">
        <f>SUM(G30+G27+G10)</f>
        <v>2922390</v>
      </c>
      <c r="H33" s="76">
        <f>SUM(H10)</f>
        <v>2991450</v>
      </c>
      <c r="I33" s="76">
        <f>SUM(I10)</f>
        <v>2991450</v>
      </c>
      <c r="J33" s="76">
        <f>SUM(J10)</f>
        <v>2991450</v>
      </c>
    </row>
    <row r="35" spans="1:10" ht="15.75" customHeight="1" x14ac:dyDescent="0.3">
      <c r="A35" s="153" t="s">
        <v>107</v>
      </c>
      <c r="B35" s="153"/>
      <c r="C35" s="153"/>
      <c r="D35" s="153"/>
      <c r="E35" s="153"/>
      <c r="F35" s="153"/>
      <c r="G35" s="153"/>
      <c r="H35" s="153"/>
      <c r="I35" s="153"/>
      <c r="J35" s="153"/>
    </row>
    <row r="36" spans="1:10" ht="17.399999999999999" x14ac:dyDescent="0.3">
      <c r="A36" s="4"/>
      <c r="B36" s="4"/>
      <c r="C36" s="4"/>
      <c r="D36" s="4"/>
      <c r="E36" s="27"/>
      <c r="F36" s="4"/>
      <c r="G36" s="4"/>
      <c r="H36" s="4"/>
      <c r="I36" s="5"/>
      <c r="J36" s="5"/>
    </row>
    <row r="37" spans="1:10" ht="48" customHeight="1" x14ac:dyDescent="0.3">
      <c r="A37" s="23" t="s">
        <v>14</v>
      </c>
      <c r="B37" s="22" t="s">
        <v>15</v>
      </c>
      <c r="C37" s="22" t="s">
        <v>16</v>
      </c>
      <c r="D37" s="22" t="s">
        <v>20</v>
      </c>
      <c r="E37" s="22"/>
      <c r="F37" s="108" t="s">
        <v>137</v>
      </c>
      <c r="G37" s="108" t="s">
        <v>136</v>
      </c>
      <c r="H37" s="108" t="s">
        <v>140</v>
      </c>
      <c r="I37" s="108" t="s">
        <v>101</v>
      </c>
      <c r="J37" s="108" t="s">
        <v>135</v>
      </c>
    </row>
    <row r="38" spans="1:10" s="64" customFormat="1" ht="15.75" customHeight="1" x14ac:dyDescent="0.3">
      <c r="A38" s="96">
        <v>3</v>
      </c>
      <c r="B38" s="96"/>
      <c r="C38" s="96"/>
      <c r="D38" s="96" t="s">
        <v>21</v>
      </c>
      <c r="E38" s="97"/>
      <c r="F38" s="98">
        <f>SUM(F39+F49+F58+F67+F76)</f>
        <v>2276598.0800000005</v>
      </c>
      <c r="G38" s="98">
        <f>+G39+G49+G58+G67+G76</f>
        <v>2871290</v>
      </c>
      <c r="H38" s="98">
        <f>SUM(H39+H49+H58+H67+H76)</f>
        <v>2921750</v>
      </c>
      <c r="I38" s="98">
        <f>+I39+I49+I58+I67+I76</f>
        <v>2921750</v>
      </c>
      <c r="J38" s="98">
        <f>+J39+J49+J58+J67+J76</f>
        <v>2921750</v>
      </c>
    </row>
    <row r="39" spans="1:10" ht="15.75" customHeight="1" x14ac:dyDescent="0.3">
      <c r="A39" s="93"/>
      <c r="B39" s="94">
        <v>31</v>
      </c>
      <c r="C39" s="94"/>
      <c r="D39" s="94" t="s">
        <v>22</v>
      </c>
      <c r="E39" s="95"/>
      <c r="F39" s="69">
        <f>SUM(F40:F47)</f>
        <v>1902858.4100000001</v>
      </c>
      <c r="G39" s="69">
        <f>SUM(G40:G48)</f>
        <v>2344750</v>
      </c>
      <c r="H39" s="69">
        <f>SUM(H40:H48)</f>
        <v>2552600</v>
      </c>
      <c r="I39" s="69">
        <f>SUM(I40:I48)</f>
        <v>2552600</v>
      </c>
      <c r="J39" s="69">
        <f>SUM(J40:J48)</f>
        <v>2552600</v>
      </c>
    </row>
    <row r="40" spans="1:10" s="105" customFormat="1" x14ac:dyDescent="0.3">
      <c r="A40" s="13"/>
      <c r="B40" s="13"/>
      <c r="C40" s="13">
        <v>11</v>
      </c>
      <c r="D40" s="13" t="s">
        <v>18</v>
      </c>
      <c r="E40" s="104"/>
      <c r="F40" s="70">
        <v>251374.54</v>
      </c>
      <c r="G40" s="70">
        <v>263650</v>
      </c>
      <c r="H40" s="70">
        <v>374100</v>
      </c>
      <c r="I40" s="70">
        <v>374100</v>
      </c>
      <c r="J40" s="70">
        <v>374100</v>
      </c>
    </row>
    <row r="41" spans="1:10" s="105" customFormat="1" x14ac:dyDescent="0.3">
      <c r="A41" s="13"/>
      <c r="B41" s="13"/>
      <c r="C41" s="14">
        <v>22</v>
      </c>
      <c r="D41" s="17" t="s">
        <v>114</v>
      </c>
      <c r="E41" s="104"/>
      <c r="F41" s="70"/>
      <c r="G41" s="70"/>
      <c r="H41" s="70"/>
      <c r="I41" s="70"/>
      <c r="J41" s="70"/>
    </row>
    <row r="42" spans="1:10" s="105" customFormat="1" x14ac:dyDescent="0.3">
      <c r="A42" s="13"/>
      <c r="B42" s="30"/>
      <c r="C42" s="13">
        <v>31</v>
      </c>
      <c r="D42" s="17" t="s">
        <v>50</v>
      </c>
      <c r="E42" s="104"/>
      <c r="F42" s="70"/>
      <c r="G42" s="70"/>
      <c r="H42" s="70"/>
      <c r="I42" s="70"/>
      <c r="J42" s="70"/>
    </row>
    <row r="43" spans="1:10" s="105" customFormat="1" x14ac:dyDescent="0.3">
      <c r="A43" s="13"/>
      <c r="B43" s="30"/>
      <c r="C43" s="13">
        <v>42</v>
      </c>
      <c r="D43" s="17" t="s">
        <v>69</v>
      </c>
      <c r="E43" s="104"/>
      <c r="F43" s="70"/>
      <c r="G43" s="70"/>
      <c r="H43" s="70"/>
      <c r="I43" s="70"/>
      <c r="J43" s="70"/>
    </row>
    <row r="44" spans="1:10" s="105" customFormat="1" x14ac:dyDescent="0.3">
      <c r="A44" s="13"/>
      <c r="B44" s="30"/>
      <c r="C44" s="13">
        <v>44</v>
      </c>
      <c r="D44" s="17" t="s">
        <v>65</v>
      </c>
      <c r="E44" s="104"/>
      <c r="F44" s="70">
        <v>30800</v>
      </c>
      <c r="G44" s="70">
        <v>50800</v>
      </c>
      <c r="H44" s="70">
        <v>50800</v>
      </c>
      <c r="I44" s="70">
        <v>50800</v>
      </c>
      <c r="J44" s="70">
        <v>50800</v>
      </c>
    </row>
    <row r="45" spans="1:10" s="105" customFormat="1" x14ac:dyDescent="0.3">
      <c r="A45" s="13"/>
      <c r="B45" s="13"/>
      <c r="C45" s="13">
        <v>49</v>
      </c>
      <c r="D45" s="13" t="s">
        <v>53</v>
      </c>
      <c r="E45" s="104"/>
      <c r="F45" s="70">
        <v>1620511.86</v>
      </c>
      <c r="G45" s="70">
        <v>2030300</v>
      </c>
      <c r="H45" s="70">
        <v>2127700</v>
      </c>
      <c r="I45" s="70">
        <v>2127700</v>
      </c>
      <c r="J45" s="70">
        <v>2127700</v>
      </c>
    </row>
    <row r="46" spans="1:10" s="105" customFormat="1" x14ac:dyDescent="0.3">
      <c r="A46" s="13"/>
      <c r="B46" s="30"/>
      <c r="C46" s="13">
        <v>55</v>
      </c>
      <c r="D46" s="13" t="s">
        <v>60</v>
      </c>
      <c r="E46" s="104"/>
      <c r="F46" s="70">
        <v>172.01</v>
      </c>
      <c r="G46" s="70"/>
      <c r="H46" s="70"/>
      <c r="I46" s="70"/>
      <c r="J46" s="70"/>
    </row>
    <row r="47" spans="1:10" s="105" customFormat="1" x14ac:dyDescent="0.3">
      <c r="A47" s="13"/>
      <c r="B47" s="30"/>
      <c r="C47" s="13">
        <v>25</v>
      </c>
      <c r="D47" s="13" t="s">
        <v>73</v>
      </c>
      <c r="E47" s="104"/>
      <c r="F47" s="70"/>
      <c r="G47" s="70"/>
      <c r="H47" s="70"/>
      <c r="I47" s="70"/>
      <c r="J47" s="70"/>
    </row>
    <row r="48" spans="1:10" s="105" customFormat="1" x14ac:dyDescent="0.3">
      <c r="A48" s="13"/>
      <c r="B48" s="30"/>
      <c r="C48" s="13">
        <v>29</v>
      </c>
      <c r="D48" s="13" t="s">
        <v>59</v>
      </c>
      <c r="E48" s="104"/>
      <c r="F48" s="70"/>
      <c r="G48" s="70"/>
      <c r="H48" s="70"/>
      <c r="I48" s="70"/>
      <c r="J48" s="70"/>
    </row>
    <row r="49" spans="1:10" ht="15.75" customHeight="1" x14ac:dyDescent="0.3">
      <c r="A49" s="93"/>
      <c r="B49" s="94">
        <v>32</v>
      </c>
      <c r="C49" s="94"/>
      <c r="D49" s="94" t="s">
        <v>34</v>
      </c>
      <c r="E49" s="95"/>
      <c r="F49" s="69">
        <f>SUM(F50:F57)</f>
        <v>240415.58</v>
      </c>
      <c r="G49" s="69">
        <f>SUM(G50:G57)</f>
        <v>408300</v>
      </c>
      <c r="H49" s="69">
        <f>SUM(H50:H56)</f>
        <v>251400</v>
      </c>
      <c r="I49" s="69">
        <f>SUM(I50:I56)</f>
        <v>251400</v>
      </c>
      <c r="J49" s="69">
        <f>SUM(J50:J56)</f>
        <v>251400</v>
      </c>
    </row>
    <row r="50" spans="1:10" s="105" customFormat="1" x14ac:dyDescent="0.3">
      <c r="A50" s="13"/>
      <c r="B50" s="13"/>
      <c r="C50" s="13">
        <v>11</v>
      </c>
      <c r="D50" s="13" t="s">
        <v>18</v>
      </c>
      <c r="E50" s="104"/>
      <c r="F50" s="70">
        <v>15205.87</v>
      </c>
      <c r="G50" s="70">
        <v>25000</v>
      </c>
      <c r="H50" s="70">
        <v>30150</v>
      </c>
      <c r="I50" s="70">
        <v>30150</v>
      </c>
      <c r="J50" s="70">
        <v>30150</v>
      </c>
    </row>
    <row r="51" spans="1:10" s="105" customFormat="1" x14ac:dyDescent="0.3">
      <c r="A51" s="13"/>
      <c r="B51" s="30"/>
      <c r="C51" s="13">
        <v>31</v>
      </c>
      <c r="D51" s="17" t="s">
        <v>50</v>
      </c>
      <c r="E51" s="104"/>
      <c r="F51" s="70">
        <v>106904</v>
      </c>
      <c r="G51" s="70">
        <v>110000</v>
      </c>
      <c r="H51" s="70">
        <v>109950</v>
      </c>
      <c r="I51" s="70">
        <v>109950</v>
      </c>
      <c r="J51" s="70">
        <v>109950</v>
      </c>
    </row>
    <row r="52" spans="1:10" s="105" customFormat="1" x14ac:dyDescent="0.3">
      <c r="A52" s="13"/>
      <c r="B52" s="30"/>
      <c r="C52" s="13">
        <v>42</v>
      </c>
      <c r="D52" s="17" t="s">
        <v>69</v>
      </c>
      <c r="E52" s="104"/>
      <c r="F52" s="70">
        <v>275.27999999999997</v>
      </c>
      <c r="G52" s="70">
        <v>200</v>
      </c>
      <c r="H52" s="70">
        <v>200</v>
      </c>
      <c r="I52" s="70">
        <v>200</v>
      </c>
      <c r="J52" s="70">
        <v>200</v>
      </c>
    </row>
    <row r="53" spans="1:10" s="105" customFormat="1" x14ac:dyDescent="0.3">
      <c r="A53" s="13"/>
      <c r="B53" s="30"/>
      <c r="C53" s="13">
        <v>44</v>
      </c>
      <c r="D53" s="17" t="s">
        <v>65</v>
      </c>
      <c r="E53" s="104"/>
      <c r="F53" s="70">
        <v>2511.7199999999998</v>
      </c>
      <c r="G53" s="70">
        <v>2900</v>
      </c>
      <c r="H53" s="70">
        <v>2900</v>
      </c>
      <c r="I53" s="70">
        <v>2900</v>
      </c>
      <c r="J53" s="70">
        <v>2900</v>
      </c>
    </row>
    <row r="54" spans="1:10" s="105" customFormat="1" x14ac:dyDescent="0.3">
      <c r="A54" s="13"/>
      <c r="B54" s="13"/>
      <c r="C54" s="13">
        <v>49</v>
      </c>
      <c r="D54" s="13" t="s">
        <v>53</v>
      </c>
      <c r="E54" s="104"/>
      <c r="F54" s="70">
        <v>39516.480000000003</v>
      </c>
      <c r="G54" s="70">
        <v>43000</v>
      </c>
      <c r="H54" s="70">
        <v>43000</v>
      </c>
      <c r="I54" s="70">
        <v>43000</v>
      </c>
      <c r="J54" s="70">
        <v>43000</v>
      </c>
    </row>
    <row r="55" spans="1:10" s="105" customFormat="1" x14ac:dyDescent="0.3">
      <c r="A55" s="13"/>
      <c r="B55" s="30"/>
      <c r="C55" s="13">
        <v>55</v>
      </c>
      <c r="D55" s="13" t="s">
        <v>60</v>
      </c>
      <c r="E55" s="104"/>
      <c r="F55" s="70">
        <v>67103.25</v>
      </c>
      <c r="G55" s="70">
        <v>222200</v>
      </c>
      <c r="H55" s="70">
        <v>57200</v>
      </c>
      <c r="I55" s="70">
        <v>57200</v>
      </c>
      <c r="J55" s="70">
        <v>57200</v>
      </c>
    </row>
    <row r="56" spans="1:10" s="105" customFormat="1" x14ac:dyDescent="0.3">
      <c r="A56" s="13"/>
      <c r="B56" s="30"/>
      <c r="C56" s="13">
        <v>25</v>
      </c>
      <c r="D56" s="13" t="s">
        <v>73</v>
      </c>
      <c r="E56" s="104"/>
      <c r="F56" s="70">
        <v>7165.62</v>
      </c>
      <c r="G56" s="70">
        <v>5000</v>
      </c>
      <c r="H56" s="70">
        <v>8000</v>
      </c>
      <c r="I56" s="70">
        <v>8000</v>
      </c>
      <c r="J56" s="70">
        <v>8000</v>
      </c>
    </row>
    <row r="57" spans="1:10" s="105" customFormat="1" x14ac:dyDescent="0.3">
      <c r="A57" s="13"/>
      <c r="B57" s="30"/>
      <c r="C57" s="13">
        <v>29</v>
      </c>
      <c r="D57" s="13" t="s">
        <v>59</v>
      </c>
      <c r="E57" s="104"/>
      <c r="F57" s="70">
        <v>1733.36</v>
      </c>
      <c r="G57" s="70"/>
      <c r="H57" s="70"/>
      <c r="I57" s="70"/>
      <c r="J57" s="70"/>
    </row>
    <row r="58" spans="1:10" ht="15.75" customHeight="1" x14ac:dyDescent="0.3">
      <c r="A58" s="93"/>
      <c r="B58" s="94">
        <v>34</v>
      </c>
      <c r="C58" s="94"/>
      <c r="D58" s="94" t="s">
        <v>54</v>
      </c>
      <c r="E58" s="95"/>
      <c r="F58" s="69">
        <f>SUM(F59:F66)</f>
        <v>858.39</v>
      </c>
      <c r="G58" s="69">
        <f t="shared" ref="G58:J58" si="4">SUM(G59:G66)</f>
        <v>1000</v>
      </c>
      <c r="H58" s="69">
        <f t="shared" si="4"/>
        <v>1050</v>
      </c>
      <c r="I58" s="69">
        <f t="shared" si="4"/>
        <v>1050</v>
      </c>
      <c r="J58" s="69">
        <f t="shared" si="4"/>
        <v>1050</v>
      </c>
    </row>
    <row r="59" spans="1:10" s="105" customFormat="1" x14ac:dyDescent="0.3">
      <c r="A59" s="13"/>
      <c r="B59" s="13"/>
      <c r="C59" s="13">
        <v>11</v>
      </c>
      <c r="D59" s="13" t="s">
        <v>18</v>
      </c>
      <c r="E59" s="104"/>
      <c r="F59" s="70"/>
      <c r="G59" s="70"/>
      <c r="H59" s="70"/>
      <c r="I59" s="70"/>
      <c r="J59" s="70"/>
    </row>
    <row r="60" spans="1:10" s="105" customFormat="1" x14ac:dyDescent="0.3">
      <c r="A60" s="13"/>
      <c r="B60" s="30"/>
      <c r="C60" s="13">
        <v>31</v>
      </c>
      <c r="D60" s="17" t="s">
        <v>50</v>
      </c>
      <c r="E60" s="104"/>
      <c r="F60" s="70">
        <v>800</v>
      </c>
      <c r="G60" s="70">
        <v>1000</v>
      </c>
      <c r="H60" s="70">
        <v>1050</v>
      </c>
      <c r="I60" s="70">
        <v>1050</v>
      </c>
      <c r="J60" s="70">
        <v>1050</v>
      </c>
    </row>
    <row r="61" spans="1:10" s="105" customFormat="1" x14ac:dyDescent="0.3">
      <c r="A61" s="13"/>
      <c r="B61" s="30"/>
      <c r="C61" s="13">
        <v>42</v>
      </c>
      <c r="D61" s="17" t="s">
        <v>69</v>
      </c>
      <c r="E61" s="104"/>
      <c r="F61" s="70"/>
      <c r="G61" s="70"/>
      <c r="H61" s="70"/>
      <c r="I61" s="70"/>
      <c r="J61" s="70"/>
    </row>
    <row r="62" spans="1:10" s="105" customFormat="1" x14ac:dyDescent="0.3">
      <c r="A62" s="13"/>
      <c r="B62" s="30"/>
      <c r="C62" s="13">
        <v>44</v>
      </c>
      <c r="D62" s="17" t="s">
        <v>65</v>
      </c>
      <c r="E62" s="104"/>
      <c r="F62" s="70"/>
      <c r="G62" s="70"/>
      <c r="H62" s="70"/>
      <c r="I62" s="70"/>
      <c r="J62" s="70"/>
    </row>
    <row r="63" spans="1:10" s="105" customFormat="1" x14ac:dyDescent="0.3">
      <c r="A63" s="13"/>
      <c r="B63" s="13"/>
      <c r="C63" s="13">
        <v>49</v>
      </c>
      <c r="D63" s="13" t="s">
        <v>53</v>
      </c>
      <c r="E63" s="104"/>
      <c r="F63" s="70"/>
      <c r="G63" s="70"/>
      <c r="H63" s="70"/>
      <c r="I63" s="70"/>
      <c r="J63" s="70"/>
    </row>
    <row r="64" spans="1:10" s="105" customFormat="1" x14ac:dyDescent="0.3">
      <c r="A64" s="13"/>
      <c r="B64" s="30"/>
      <c r="C64" s="13">
        <v>55</v>
      </c>
      <c r="D64" s="13" t="s">
        <v>60</v>
      </c>
      <c r="E64" s="104"/>
      <c r="F64" s="70">
        <v>58.39</v>
      </c>
      <c r="G64" s="70"/>
      <c r="H64" s="70"/>
      <c r="I64" s="70"/>
      <c r="J64" s="70"/>
    </row>
    <row r="65" spans="1:10" s="105" customFormat="1" x14ac:dyDescent="0.3">
      <c r="A65" s="13"/>
      <c r="B65" s="30"/>
      <c r="C65" s="13">
        <v>25</v>
      </c>
      <c r="D65" s="13" t="s">
        <v>73</v>
      </c>
      <c r="E65" s="104"/>
      <c r="F65" s="70"/>
      <c r="G65" s="70"/>
      <c r="H65" s="70"/>
      <c r="I65" s="70"/>
      <c r="J65" s="70"/>
    </row>
    <row r="66" spans="1:10" s="105" customFormat="1" x14ac:dyDescent="0.3">
      <c r="A66" s="13"/>
      <c r="B66" s="30"/>
      <c r="C66" s="13">
        <v>29</v>
      </c>
      <c r="D66" s="13" t="s">
        <v>59</v>
      </c>
      <c r="E66" s="104"/>
      <c r="F66" s="70"/>
      <c r="G66" s="70"/>
      <c r="H66" s="70"/>
      <c r="I66" s="70"/>
      <c r="J66" s="70"/>
    </row>
    <row r="67" spans="1:10" ht="15.75" customHeight="1" x14ac:dyDescent="0.3">
      <c r="A67" s="93"/>
      <c r="B67" s="94">
        <v>37</v>
      </c>
      <c r="C67" s="94"/>
      <c r="D67" s="94" t="s">
        <v>58</v>
      </c>
      <c r="E67" s="95"/>
      <c r="F67" s="69">
        <f>SUM(F68:F73)</f>
        <v>131318.75</v>
      </c>
      <c r="G67" s="69">
        <f>SUM(G68:G75)</f>
        <v>116040</v>
      </c>
      <c r="H67" s="69">
        <f>SUM(H68:H73)</f>
        <v>115500</v>
      </c>
      <c r="I67" s="69">
        <f t="shared" ref="I67:J67" si="5">SUM(I68:I75)</f>
        <v>115500</v>
      </c>
      <c r="J67" s="69">
        <f t="shared" si="5"/>
        <v>115500</v>
      </c>
    </row>
    <row r="68" spans="1:10" s="105" customFormat="1" x14ac:dyDescent="0.3">
      <c r="A68" s="13"/>
      <c r="B68" s="13"/>
      <c r="C68" s="13">
        <v>11</v>
      </c>
      <c r="D68" s="13" t="s">
        <v>18</v>
      </c>
      <c r="E68" s="104"/>
      <c r="F68" s="70">
        <v>20907.080000000002</v>
      </c>
      <c r="G68" s="70">
        <v>1500</v>
      </c>
      <c r="H68" s="70">
        <v>500</v>
      </c>
      <c r="I68" s="70">
        <v>500</v>
      </c>
      <c r="J68" s="70">
        <v>500</v>
      </c>
    </row>
    <row r="69" spans="1:10" s="105" customFormat="1" x14ac:dyDescent="0.3">
      <c r="A69" s="13"/>
      <c r="B69" s="30"/>
      <c r="C69" s="13">
        <v>31</v>
      </c>
      <c r="D69" s="17" t="s">
        <v>50</v>
      </c>
      <c r="E69" s="104"/>
      <c r="F69" s="70"/>
      <c r="G69" s="70"/>
      <c r="H69" s="70"/>
      <c r="I69" s="70"/>
      <c r="J69" s="70"/>
    </row>
    <row r="70" spans="1:10" s="105" customFormat="1" x14ac:dyDescent="0.3">
      <c r="A70" s="13"/>
      <c r="B70" s="30"/>
      <c r="C70" s="13">
        <v>42</v>
      </c>
      <c r="D70" s="17" t="s">
        <v>69</v>
      </c>
      <c r="E70" s="104"/>
      <c r="F70" s="70"/>
      <c r="G70" s="70"/>
      <c r="H70" s="70"/>
      <c r="I70" s="70"/>
      <c r="J70" s="70"/>
    </row>
    <row r="71" spans="1:10" s="105" customFormat="1" x14ac:dyDescent="0.3">
      <c r="A71" s="13"/>
      <c r="B71" s="30"/>
      <c r="C71" s="13">
        <v>44</v>
      </c>
      <c r="D71" s="17" t="s">
        <v>65</v>
      </c>
      <c r="E71" s="104"/>
      <c r="F71" s="70"/>
      <c r="G71" s="70"/>
      <c r="H71" s="70"/>
      <c r="I71" s="70"/>
      <c r="J71" s="70"/>
    </row>
    <row r="72" spans="1:10" s="105" customFormat="1" x14ac:dyDescent="0.3">
      <c r="A72" s="13"/>
      <c r="B72" s="13"/>
      <c r="C72" s="13">
        <v>49</v>
      </c>
      <c r="D72" s="13" t="s">
        <v>53</v>
      </c>
      <c r="E72" s="104"/>
      <c r="F72" s="70"/>
      <c r="G72" s="70"/>
      <c r="H72" s="70"/>
      <c r="I72" s="70"/>
      <c r="J72" s="70"/>
    </row>
    <row r="73" spans="1:10" s="105" customFormat="1" x14ac:dyDescent="0.3">
      <c r="A73" s="13"/>
      <c r="B73" s="30"/>
      <c r="C73" s="13">
        <v>55</v>
      </c>
      <c r="D73" s="13" t="s">
        <v>60</v>
      </c>
      <c r="E73" s="104"/>
      <c r="F73" s="70">
        <v>110411.67</v>
      </c>
      <c r="G73" s="70">
        <v>114540</v>
      </c>
      <c r="H73" s="70">
        <v>115000</v>
      </c>
      <c r="I73" s="70">
        <v>115000</v>
      </c>
      <c r="J73" s="70">
        <v>115000</v>
      </c>
    </row>
    <row r="74" spans="1:10" s="105" customFormat="1" x14ac:dyDescent="0.3">
      <c r="A74" s="13"/>
      <c r="B74" s="30"/>
      <c r="C74" s="13">
        <v>25</v>
      </c>
      <c r="D74" s="13" t="s">
        <v>73</v>
      </c>
      <c r="E74" s="104"/>
      <c r="F74" s="70"/>
      <c r="G74" s="70"/>
      <c r="H74" s="70"/>
      <c r="I74" s="70"/>
      <c r="J74" s="70"/>
    </row>
    <row r="75" spans="1:10" s="105" customFormat="1" x14ac:dyDescent="0.3">
      <c r="A75" s="13"/>
      <c r="B75" s="30"/>
      <c r="C75" s="13">
        <v>29</v>
      </c>
      <c r="D75" s="13" t="s">
        <v>59</v>
      </c>
      <c r="E75" s="104"/>
      <c r="F75" s="70"/>
      <c r="G75" s="70"/>
      <c r="H75" s="70"/>
      <c r="I75" s="70"/>
      <c r="J75" s="70"/>
    </row>
    <row r="76" spans="1:10" ht="15.75" customHeight="1" x14ac:dyDescent="0.3">
      <c r="A76" s="93"/>
      <c r="B76" s="94">
        <v>38</v>
      </c>
      <c r="C76" s="94"/>
      <c r="D76" s="94" t="s">
        <v>115</v>
      </c>
      <c r="E76" s="95"/>
      <c r="F76" s="69">
        <f>+F77</f>
        <v>1146.95</v>
      </c>
      <c r="G76" s="69">
        <f>SUM(G77)</f>
        <v>1200</v>
      </c>
      <c r="H76" s="69">
        <f t="shared" ref="H76:J76" si="6">+H77</f>
        <v>1200</v>
      </c>
      <c r="I76" s="69">
        <f t="shared" si="6"/>
        <v>1200</v>
      </c>
      <c r="J76" s="69">
        <f t="shared" si="6"/>
        <v>1200</v>
      </c>
    </row>
    <row r="77" spans="1:10" s="105" customFormat="1" x14ac:dyDescent="0.3">
      <c r="A77" s="13"/>
      <c r="B77" s="13"/>
      <c r="C77" s="13">
        <v>55</v>
      </c>
      <c r="D77" s="13" t="s">
        <v>60</v>
      </c>
      <c r="E77" s="104"/>
      <c r="F77" s="70">
        <v>1146.95</v>
      </c>
      <c r="G77" s="70">
        <v>1200</v>
      </c>
      <c r="H77" s="70">
        <v>1200</v>
      </c>
      <c r="I77" s="70">
        <v>1200</v>
      </c>
      <c r="J77" s="70">
        <v>1200</v>
      </c>
    </row>
    <row r="78" spans="1:10" ht="15.75" customHeight="1" x14ac:dyDescent="0.3">
      <c r="A78" s="96">
        <v>4</v>
      </c>
      <c r="B78" s="96"/>
      <c r="C78" s="96"/>
      <c r="D78" s="96" t="s">
        <v>23</v>
      </c>
      <c r="E78" s="97"/>
      <c r="F78" s="98">
        <f>+F79</f>
        <v>57646.77</v>
      </c>
      <c r="G78" s="98">
        <f t="shared" ref="G78:J78" si="7">+G79</f>
        <v>51100</v>
      </c>
      <c r="H78" s="98">
        <f t="shared" si="7"/>
        <v>69700</v>
      </c>
      <c r="I78" s="98">
        <f t="shared" si="7"/>
        <v>69700</v>
      </c>
      <c r="J78" s="98">
        <f t="shared" si="7"/>
        <v>69700</v>
      </c>
    </row>
    <row r="79" spans="1:10" s="105" customFormat="1" x14ac:dyDescent="0.3">
      <c r="A79" s="93"/>
      <c r="B79" s="94">
        <v>42</v>
      </c>
      <c r="C79" s="94"/>
      <c r="D79" s="94" t="s">
        <v>44</v>
      </c>
      <c r="E79" s="95"/>
      <c r="F79" s="69">
        <f>SUM(F80:F87)</f>
        <v>57646.77</v>
      </c>
      <c r="G79" s="69">
        <f>SUM(G80:G86)</f>
        <v>51100</v>
      </c>
      <c r="H79" s="69">
        <f>SUM(H80:H86)</f>
        <v>69700</v>
      </c>
      <c r="I79" s="69">
        <f t="shared" ref="I79:J79" si="8">SUM(I80:I87)</f>
        <v>69700</v>
      </c>
      <c r="J79" s="69">
        <f t="shared" si="8"/>
        <v>69700</v>
      </c>
    </row>
    <row r="80" spans="1:10" s="105" customFormat="1" x14ac:dyDescent="0.3">
      <c r="A80" s="13"/>
      <c r="B80" s="13"/>
      <c r="C80" s="13">
        <v>11</v>
      </c>
      <c r="D80" s="13" t="s">
        <v>18</v>
      </c>
      <c r="E80" s="104"/>
      <c r="F80" s="70">
        <v>0</v>
      </c>
      <c r="G80" s="70"/>
      <c r="H80" s="70"/>
      <c r="I80" s="70"/>
      <c r="J80" s="70"/>
    </row>
    <row r="81" spans="1:10" s="105" customFormat="1" x14ac:dyDescent="0.3">
      <c r="A81" s="13"/>
      <c r="B81" s="30"/>
      <c r="C81" s="13">
        <v>31</v>
      </c>
      <c r="D81" s="17" t="s">
        <v>50</v>
      </c>
      <c r="E81" s="104"/>
      <c r="F81" s="70">
        <v>21175.5</v>
      </c>
      <c r="G81" s="70">
        <v>26400</v>
      </c>
      <c r="H81" s="70">
        <v>38000</v>
      </c>
      <c r="I81" s="70">
        <v>38000</v>
      </c>
      <c r="J81" s="70">
        <v>38000</v>
      </c>
    </row>
    <row r="82" spans="1:10" s="105" customFormat="1" x14ac:dyDescent="0.3">
      <c r="A82" s="13"/>
      <c r="B82" s="30"/>
      <c r="C82" s="13">
        <v>42</v>
      </c>
      <c r="D82" s="17" t="s">
        <v>69</v>
      </c>
      <c r="E82" s="104"/>
      <c r="F82" s="70"/>
      <c r="G82" s="70"/>
      <c r="H82" s="70"/>
      <c r="I82" s="70"/>
      <c r="J82" s="70"/>
    </row>
    <row r="83" spans="1:10" s="105" customFormat="1" x14ac:dyDescent="0.3">
      <c r="A83" s="13"/>
      <c r="B83" s="30"/>
      <c r="C83" s="13">
        <v>44</v>
      </c>
      <c r="D83" s="17" t="s">
        <v>65</v>
      </c>
      <c r="E83" s="104"/>
      <c r="F83" s="70"/>
      <c r="G83" s="70"/>
      <c r="H83" s="70"/>
      <c r="I83" s="70"/>
      <c r="J83" s="70"/>
    </row>
    <row r="84" spans="1:10" s="105" customFormat="1" x14ac:dyDescent="0.3">
      <c r="A84" s="13"/>
      <c r="B84" s="13"/>
      <c r="C84" s="13">
        <v>49</v>
      </c>
      <c r="D84" s="13" t="s">
        <v>93</v>
      </c>
      <c r="E84" s="104"/>
      <c r="F84" s="70"/>
      <c r="G84" s="70"/>
      <c r="H84" s="70"/>
      <c r="I84" s="70"/>
      <c r="J84" s="70"/>
    </row>
    <row r="85" spans="1:10" s="105" customFormat="1" x14ac:dyDescent="0.3">
      <c r="A85" s="13"/>
      <c r="B85" s="30"/>
      <c r="C85" s="13">
        <v>55</v>
      </c>
      <c r="D85" s="13" t="s">
        <v>60</v>
      </c>
      <c r="E85" s="104"/>
      <c r="F85" s="70">
        <v>32512.76</v>
      </c>
      <c r="G85" s="70">
        <v>21700</v>
      </c>
      <c r="H85" s="70">
        <v>21700</v>
      </c>
      <c r="I85" s="70">
        <v>21700</v>
      </c>
      <c r="J85" s="70">
        <v>21700</v>
      </c>
    </row>
    <row r="86" spans="1:10" s="105" customFormat="1" x14ac:dyDescent="0.3">
      <c r="A86" s="13"/>
      <c r="B86" s="30"/>
      <c r="C86" s="13">
        <v>25</v>
      </c>
      <c r="D86" s="13" t="s">
        <v>73</v>
      </c>
      <c r="E86" s="104"/>
      <c r="F86" s="70">
        <v>3958.51</v>
      </c>
      <c r="G86" s="70">
        <v>3000</v>
      </c>
      <c r="H86" s="70">
        <v>10000</v>
      </c>
      <c r="I86" s="70">
        <v>10000</v>
      </c>
      <c r="J86" s="70">
        <v>10000</v>
      </c>
    </row>
    <row r="87" spans="1:10" x14ac:dyDescent="0.3">
      <c r="A87" s="13"/>
      <c r="B87" s="30"/>
      <c r="C87" s="13">
        <v>29</v>
      </c>
      <c r="D87" s="13" t="s">
        <v>59</v>
      </c>
      <c r="E87" s="104"/>
      <c r="F87" s="70"/>
      <c r="G87" s="70"/>
      <c r="H87" s="70"/>
      <c r="I87" s="70"/>
      <c r="J87" s="70"/>
    </row>
    <row r="88" spans="1:10" x14ac:dyDescent="0.3">
      <c r="A88" s="87"/>
      <c r="B88" s="88"/>
      <c r="C88" s="89"/>
      <c r="D88" s="89"/>
      <c r="E88" s="89"/>
      <c r="F88" s="90"/>
      <c r="G88" s="90"/>
      <c r="H88" s="90"/>
      <c r="I88" s="90"/>
      <c r="J88" s="90"/>
    </row>
    <row r="90" spans="1:10" x14ac:dyDescent="0.3">
      <c r="F90" s="72"/>
      <c r="G90" s="72"/>
      <c r="H90" s="72"/>
      <c r="I90" s="72"/>
      <c r="J90" s="72"/>
    </row>
  </sheetData>
  <mergeCells count="5">
    <mergeCell ref="A7:J7"/>
    <mergeCell ref="A5:J5"/>
    <mergeCell ref="A35:J35"/>
    <mergeCell ref="A1:J1"/>
    <mergeCell ref="A3:J3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82" firstPageNumber="2" orientation="landscape" useFirstPageNumber="1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1DEDD-D786-4353-B6BD-27BFD03F0E5B}">
  <dimension ref="A1:J101"/>
  <sheetViews>
    <sheetView showGridLines="0" zoomScaleNormal="100" workbookViewId="0">
      <selection activeCell="I13" sqref="I13"/>
    </sheetView>
  </sheetViews>
  <sheetFormatPr defaultRowHeight="14.4" x14ac:dyDescent="0.3"/>
  <cols>
    <col min="1" max="1" width="61" customWidth="1"/>
    <col min="2" max="6" width="20" customWidth="1"/>
  </cols>
  <sheetData>
    <row r="1" spans="1:6" ht="42" customHeight="1" x14ac:dyDescent="0.3">
      <c r="A1" s="153" t="str">
        <f>+Naslovnica!A3</f>
        <v>FINANCIJSKI PLAN OSNOVNE ŠKOLE MARINA DRŽIĆA ZA 2025. I PROJEKCIJA PLANA ZA  2026. I 2027. GODINU</v>
      </c>
      <c r="B1" s="153"/>
      <c r="C1" s="153"/>
      <c r="D1" s="153"/>
      <c r="E1" s="153"/>
      <c r="F1" s="153"/>
    </row>
    <row r="2" spans="1:6" ht="18" customHeight="1" x14ac:dyDescent="0.3">
      <c r="A2" s="27"/>
      <c r="B2" s="27"/>
      <c r="C2" s="27"/>
      <c r="D2" s="27"/>
      <c r="E2" s="27"/>
      <c r="F2" s="27"/>
    </row>
    <row r="3" spans="1:6" ht="15.75" customHeight="1" x14ac:dyDescent="0.3">
      <c r="A3" s="153" t="s">
        <v>31</v>
      </c>
      <c r="B3" s="153"/>
      <c r="C3" s="153"/>
      <c r="D3" s="153"/>
      <c r="E3" s="153"/>
      <c r="F3" s="153"/>
    </row>
    <row r="4" spans="1:6" ht="17.399999999999999" x14ac:dyDescent="0.3">
      <c r="B4" s="27"/>
      <c r="C4" s="27"/>
      <c r="D4" s="27"/>
      <c r="E4" s="5"/>
      <c r="F4" s="5"/>
    </row>
    <row r="5" spans="1:6" ht="18" customHeight="1" x14ac:dyDescent="0.3">
      <c r="A5" s="153" t="s">
        <v>13</v>
      </c>
      <c r="B5" s="153"/>
      <c r="C5" s="153"/>
      <c r="D5" s="153"/>
      <c r="E5" s="153"/>
      <c r="F5" s="153"/>
    </row>
    <row r="6" spans="1:6" ht="17.399999999999999" x14ac:dyDescent="0.3">
      <c r="A6" s="27"/>
      <c r="B6" s="27"/>
      <c r="C6" s="27"/>
      <c r="D6" s="27"/>
      <c r="E6" s="5"/>
      <c r="F6" s="5"/>
    </row>
    <row r="7" spans="1:6" ht="15.75" customHeight="1" x14ac:dyDescent="0.3">
      <c r="A7" s="153" t="s">
        <v>108</v>
      </c>
      <c r="B7" s="153"/>
      <c r="C7" s="153"/>
      <c r="D7" s="153"/>
      <c r="E7" s="153"/>
      <c r="F7" s="153"/>
    </row>
    <row r="8" spans="1:6" ht="17.399999999999999" x14ac:dyDescent="0.3">
      <c r="A8" s="27"/>
      <c r="B8" s="27"/>
      <c r="C8" s="27"/>
      <c r="D8" s="27"/>
      <c r="E8" s="5"/>
      <c r="F8" s="5"/>
    </row>
    <row r="9" spans="1:6" ht="26.4" x14ac:dyDescent="0.3">
      <c r="A9" s="23" t="s">
        <v>109</v>
      </c>
      <c r="B9" s="109" t="s">
        <v>137</v>
      </c>
      <c r="C9" s="23" t="s">
        <v>136</v>
      </c>
      <c r="D9" s="23" t="s">
        <v>138</v>
      </c>
      <c r="E9" s="23" t="s">
        <v>96</v>
      </c>
      <c r="F9" s="23" t="s">
        <v>139</v>
      </c>
    </row>
    <row r="10" spans="1:6" x14ac:dyDescent="0.3">
      <c r="A10" s="127" t="s">
        <v>0</v>
      </c>
      <c r="B10" s="133">
        <f>SUM(B11:B18)</f>
        <v>2334244.85</v>
      </c>
      <c r="C10" s="133">
        <f>SUM(C11:C18)</f>
        <v>2922390</v>
      </c>
      <c r="D10" s="133">
        <f>SUM(D11:D18)</f>
        <v>2991450</v>
      </c>
      <c r="E10" s="133">
        <f>SUM(E11:E18)</f>
        <v>2991450</v>
      </c>
      <c r="F10" s="133">
        <f>SUM(F11:F18)</f>
        <v>2991450</v>
      </c>
    </row>
    <row r="11" spans="1:6" x14ac:dyDescent="0.3">
      <c r="A11" s="29" t="s">
        <v>116</v>
      </c>
      <c r="B11" s="134">
        <v>292799.99</v>
      </c>
      <c r="C11" s="134">
        <v>455150</v>
      </c>
      <c r="D11" s="134">
        <v>404750</v>
      </c>
      <c r="E11" s="134">
        <v>404750</v>
      </c>
      <c r="F11" s="134">
        <v>404750</v>
      </c>
    </row>
    <row r="12" spans="1:6" x14ac:dyDescent="0.3">
      <c r="A12" s="29" t="s">
        <v>118</v>
      </c>
      <c r="B12" s="71">
        <v>128879.5</v>
      </c>
      <c r="C12" s="71">
        <v>137400</v>
      </c>
      <c r="D12" s="71">
        <v>149000</v>
      </c>
      <c r="E12" s="71">
        <v>149000</v>
      </c>
      <c r="F12" s="71">
        <v>149000</v>
      </c>
    </row>
    <row r="13" spans="1:6" x14ac:dyDescent="0.3">
      <c r="A13" s="29" t="s">
        <v>119</v>
      </c>
      <c r="B13" s="70">
        <v>275.27999999999997</v>
      </c>
      <c r="C13" s="70">
        <v>200</v>
      </c>
      <c r="D13" s="70">
        <v>200</v>
      </c>
      <c r="E13" s="70">
        <v>200</v>
      </c>
      <c r="F13" s="70">
        <v>200</v>
      </c>
    </row>
    <row r="14" spans="1:6" x14ac:dyDescent="0.3">
      <c r="A14" s="29" t="s">
        <v>120</v>
      </c>
      <c r="B14" s="70">
        <v>33311.72</v>
      </c>
      <c r="C14" s="70">
        <v>53700</v>
      </c>
      <c r="D14" s="70">
        <v>53700</v>
      </c>
      <c r="E14" s="70">
        <v>53700</v>
      </c>
      <c r="F14" s="70">
        <v>53700</v>
      </c>
    </row>
    <row r="15" spans="1:6" ht="27.75" customHeight="1" x14ac:dyDescent="0.3">
      <c r="A15" s="29" t="s">
        <v>121</v>
      </c>
      <c r="B15" s="70">
        <v>1660028.34</v>
      </c>
      <c r="C15" s="70">
        <v>2073300</v>
      </c>
      <c r="D15" s="70">
        <v>2170700</v>
      </c>
      <c r="E15" s="70">
        <v>2170700</v>
      </c>
      <c r="F15" s="70">
        <v>2170700</v>
      </c>
    </row>
    <row r="16" spans="1:6" x14ac:dyDescent="0.3">
      <c r="A16" s="29" t="s">
        <v>122</v>
      </c>
      <c r="B16" s="70">
        <v>199129.63</v>
      </c>
      <c r="C16" s="70">
        <v>201598</v>
      </c>
      <c r="D16" s="70">
        <v>195100</v>
      </c>
      <c r="E16" s="70">
        <v>195100</v>
      </c>
      <c r="F16" s="70">
        <v>195100</v>
      </c>
    </row>
    <row r="17" spans="1:6" x14ac:dyDescent="0.3">
      <c r="A17" s="29" t="s">
        <v>123</v>
      </c>
      <c r="B17" s="70">
        <v>11129</v>
      </c>
      <c r="C17" s="70">
        <v>8000</v>
      </c>
      <c r="D17" s="70">
        <v>18000</v>
      </c>
      <c r="E17" s="70">
        <v>18000</v>
      </c>
      <c r="F17" s="70">
        <v>18000</v>
      </c>
    </row>
    <row r="18" spans="1:6" x14ac:dyDescent="0.3">
      <c r="A18" s="29" t="s">
        <v>124</v>
      </c>
      <c r="B18" s="70">
        <v>8691.39</v>
      </c>
      <c r="C18" s="70">
        <v>-6958</v>
      </c>
      <c r="D18" s="70"/>
      <c r="E18" s="70"/>
      <c r="F18" s="70"/>
    </row>
    <row r="19" spans="1:6" x14ac:dyDescent="0.3">
      <c r="B19" s="135"/>
      <c r="C19" s="135"/>
      <c r="D19" s="135"/>
      <c r="E19" s="135"/>
      <c r="F19" s="135"/>
    </row>
    <row r="21" spans="1:6" ht="15.75" customHeight="1" x14ac:dyDescent="0.3">
      <c r="A21" s="153" t="s">
        <v>110</v>
      </c>
      <c r="B21" s="153"/>
      <c r="C21" s="153"/>
      <c r="D21" s="153"/>
      <c r="E21" s="153"/>
      <c r="F21" s="153"/>
    </row>
    <row r="22" spans="1:6" ht="17.399999999999999" x14ac:dyDescent="0.3">
      <c r="A22" s="27"/>
      <c r="B22" s="27"/>
      <c r="C22" s="27"/>
      <c r="D22" s="27"/>
      <c r="E22" s="5"/>
      <c r="F22" s="5"/>
    </row>
    <row r="23" spans="1:6" ht="26.4" x14ac:dyDescent="0.3">
      <c r="A23" s="23" t="s">
        <v>109</v>
      </c>
      <c r="B23" s="109" t="s">
        <v>137</v>
      </c>
      <c r="C23" s="23" t="s">
        <v>136</v>
      </c>
      <c r="D23" s="23" t="s">
        <v>140</v>
      </c>
      <c r="E23" s="23" t="s">
        <v>96</v>
      </c>
      <c r="F23" s="23" t="s">
        <v>139</v>
      </c>
    </row>
    <row r="24" spans="1:6" x14ac:dyDescent="0.3">
      <c r="A24" s="127" t="s">
        <v>3</v>
      </c>
      <c r="B24" s="133">
        <f>SUM(B25:B33)</f>
        <v>2334244.8499999996</v>
      </c>
      <c r="C24" s="133">
        <f t="shared" ref="C24" si="0">SUM(C25:C33)</f>
        <v>2922390</v>
      </c>
      <c r="D24" s="133">
        <f t="shared" ref="D24" si="1">SUM(D25:D33)</f>
        <v>2991450</v>
      </c>
      <c r="E24" s="133">
        <f t="shared" ref="E24" si="2">SUM(E25:E33)</f>
        <v>2991450</v>
      </c>
      <c r="F24" s="133">
        <f t="shared" ref="F24" si="3">SUM(F25:F33)</f>
        <v>2991450</v>
      </c>
    </row>
    <row r="25" spans="1:6" ht="15.75" customHeight="1" x14ac:dyDescent="0.3">
      <c r="A25" s="29" t="s">
        <v>116</v>
      </c>
      <c r="B25" s="134">
        <v>292799.99</v>
      </c>
      <c r="C25" s="134">
        <v>455150</v>
      </c>
      <c r="D25" s="134">
        <v>404750</v>
      </c>
      <c r="E25" s="134">
        <v>404750</v>
      </c>
      <c r="F25" s="134">
        <v>404750</v>
      </c>
    </row>
    <row r="26" spans="1:6" x14ac:dyDescent="0.3">
      <c r="A26" s="29" t="s">
        <v>117</v>
      </c>
      <c r="B26" s="71"/>
      <c r="C26" s="71"/>
      <c r="D26" s="71"/>
      <c r="E26" s="71"/>
      <c r="F26" s="71"/>
    </row>
    <row r="27" spans="1:6" x14ac:dyDescent="0.3">
      <c r="A27" s="29" t="s">
        <v>118</v>
      </c>
      <c r="B27" s="71">
        <v>128879.5</v>
      </c>
      <c r="C27" s="71">
        <v>137400</v>
      </c>
      <c r="D27" s="71">
        <v>149000</v>
      </c>
      <c r="E27" s="71">
        <v>149000</v>
      </c>
      <c r="F27" s="71">
        <v>149000</v>
      </c>
    </row>
    <row r="28" spans="1:6" x14ac:dyDescent="0.3">
      <c r="A28" s="29" t="s">
        <v>119</v>
      </c>
      <c r="B28" s="70">
        <v>275.27999999999997</v>
      </c>
      <c r="C28" s="70">
        <v>200</v>
      </c>
      <c r="D28" s="70">
        <v>200</v>
      </c>
      <c r="E28" s="70">
        <v>200</v>
      </c>
      <c r="F28" s="70">
        <v>200</v>
      </c>
    </row>
    <row r="29" spans="1:6" x14ac:dyDescent="0.3">
      <c r="A29" s="29" t="s">
        <v>120</v>
      </c>
      <c r="B29" s="70">
        <v>33311.72</v>
      </c>
      <c r="C29" s="70">
        <v>53700</v>
      </c>
      <c r="D29" s="70">
        <v>53700</v>
      </c>
      <c r="E29" s="70">
        <v>53700</v>
      </c>
      <c r="F29" s="70">
        <v>53700</v>
      </c>
    </row>
    <row r="30" spans="1:6" ht="26.4" x14ac:dyDescent="0.3">
      <c r="A30" s="29" t="s">
        <v>121</v>
      </c>
      <c r="B30" s="70">
        <v>1660028.34</v>
      </c>
      <c r="C30" s="70">
        <v>2073300</v>
      </c>
      <c r="D30" s="70">
        <v>2170700</v>
      </c>
      <c r="E30" s="70">
        <v>2170700</v>
      </c>
      <c r="F30" s="70">
        <v>2170700</v>
      </c>
    </row>
    <row r="31" spans="1:6" x14ac:dyDescent="0.3">
      <c r="A31" s="29" t="s">
        <v>122</v>
      </c>
      <c r="B31" s="70">
        <v>206092.53</v>
      </c>
      <c r="C31" s="70">
        <v>194640</v>
      </c>
      <c r="D31" s="70">
        <v>195100</v>
      </c>
      <c r="E31" s="70">
        <v>195100</v>
      </c>
      <c r="F31" s="70">
        <v>195100</v>
      </c>
    </row>
    <row r="32" spans="1:6" x14ac:dyDescent="0.3">
      <c r="A32" s="29" t="s">
        <v>123</v>
      </c>
      <c r="B32" s="70">
        <v>11124.13</v>
      </c>
      <c r="C32" s="70">
        <v>8000</v>
      </c>
      <c r="D32" s="70">
        <v>18000</v>
      </c>
      <c r="E32" s="70">
        <v>18000</v>
      </c>
      <c r="F32" s="70">
        <v>18000</v>
      </c>
    </row>
    <row r="33" spans="1:6" x14ac:dyDescent="0.3">
      <c r="A33" s="29" t="s">
        <v>124</v>
      </c>
      <c r="B33" s="70">
        <v>1733.36</v>
      </c>
      <c r="C33" s="70"/>
      <c r="D33" s="70"/>
      <c r="E33" s="70"/>
      <c r="F33" s="70"/>
    </row>
    <row r="34" spans="1:6" x14ac:dyDescent="0.3">
      <c r="B34" s="135"/>
      <c r="C34" s="135"/>
      <c r="D34" s="135"/>
      <c r="E34" s="135"/>
      <c r="F34" s="135"/>
    </row>
    <row r="81" spans="1:10" x14ac:dyDescent="0.3">
      <c r="A81" t="s">
        <v>126</v>
      </c>
    </row>
    <row r="84" spans="1:10" x14ac:dyDescent="0.3">
      <c r="A84">
        <v>37</v>
      </c>
      <c r="D84">
        <v>178400</v>
      </c>
      <c r="G84">
        <v>95700</v>
      </c>
      <c r="H84">
        <v>94800</v>
      </c>
      <c r="I84">
        <v>94800</v>
      </c>
      <c r="J84">
        <v>94800</v>
      </c>
    </row>
    <row r="85" spans="1:10" x14ac:dyDescent="0.3">
      <c r="A85" t="s">
        <v>128</v>
      </c>
    </row>
    <row r="88" spans="1:10" x14ac:dyDescent="0.3">
      <c r="G88">
        <v>133</v>
      </c>
      <c r="H88">
        <v>200</v>
      </c>
      <c r="I88">
        <v>200</v>
      </c>
      <c r="J88">
        <v>200</v>
      </c>
    </row>
    <row r="91" spans="1:10" x14ac:dyDescent="0.3">
      <c r="G91">
        <v>2654</v>
      </c>
      <c r="H91">
        <v>2600</v>
      </c>
      <c r="I91">
        <v>2600</v>
      </c>
      <c r="J91">
        <v>2600</v>
      </c>
    </row>
    <row r="93" spans="1:10" x14ac:dyDescent="0.3">
      <c r="A93" t="s">
        <v>130</v>
      </c>
    </row>
    <row r="96" spans="1:10" x14ac:dyDescent="0.3">
      <c r="G96">
        <v>21236</v>
      </c>
      <c r="H96">
        <v>26400</v>
      </c>
      <c r="I96">
        <v>26400</v>
      </c>
      <c r="J96">
        <v>26400</v>
      </c>
    </row>
    <row r="101" spans="7:10" x14ac:dyDescent="0.3">
      <c r="G101">
        <v>0</v>
      </c>
      <c r="H101">
        <v>0</v>
      </c>
      <c r="I101">
        <v>0</v>
      </c>
      <c r="J101">
        <v>0</v>
      </c>
    </row>
  </sheetData>
  <mergeCells count="5">
    <mergeCell ref="A1:F1"/>
    <mergeCell ref="A3:F3"/>
    <mergeCell ref="A5:F5"/>
    <mergeCell ref="A7:F7"/>
    <mergeCell ref="A21:F21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73" firstPageNumber="2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2"/>
  <sheetViews>
    <sheetView showGridLines="0" topLeftCell="A10" workbookViewId="0">
      <selection activeCell="N15" sqref="N15"/>
    </sheetView>
  </sheetViews>
  <sheetFormatPr defaultRowHeight="14.4" x14ac:dyDescent="0.3"/>
  <cols>
    <col min="1" max="1" width="37.6640625" customWidth="1"/>
    <col min="2" max="5" width="37.6640625" hidden="1" customWidth="1"/>
    <col min="6" max="10" width="19.33203125" customWidth="1"/>
  </cols>
  <sheetData>
    <row r="1" spans="1:10" ht="42" customHeight="1" x14ac:dyDescent="0.3">
      <c r="A1" s="153" t="str">
        <f>+Naslovnica!A3</f>
        <v>FINANCIJSKI PLAN OSNOVNE ŠKOLE MARINA DRŽIĆA ZA 2025. I PROJEKCIJA PLANA ZA  2026. I 2027. GODINU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8" customHeight="1" x14ac:dyDescent="0.3">
      <c r="A2" s="4"/>
      <c r="B2" s="27"/>
      <c r="C2" s="27"/>
      <c r="D2" s="27"/>
      <c r="E2" s="27"/>
      <c r="F2" s="4"/>
      <c r="G2" s="4"/>
      <c r="H2" s="4"/>
      <c r="I2" s="4"/>
      <c r="J2" s="4"/>
    </row>
    <row r="3" spans="1:10" ht="15.6" x14ac:dyDescent="0.3">
      <c r="A3" s="153" t="s">
        <v>31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0" ht="17.399999999999999" x14ac:dyDescent="0.3">
      <c r="A4" s="4"/>
      <c r="B4" s="27"/>
      <c r="C4" s="27"/>
      <c r="D4" s="27"/>
      <c r="E4" s="27"/>
      <c r="F4" s="4"/>
      <c r="G4" s="4"/>
      <c r="H4" s="4"/>
      <c r="I4" s="5"/>
      <c r="J4" s="5"/>
    </row>
    <row r="5" spans="1:10" ht="18" customHeight="1" x14ac:dyDescent="0.3">
      <c r="A5" s="153" t="s">
        <v>13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0" ht="17.399999999999999" x14ac:dyDescent="0.3">
      <c r="A6" s="4"/>
      <c r="B6" s="27"/>
      <c r="C6" s="27"/>
      <c r="D6" s="27"/>
      <c r="E6" s="27"/>
      <c r="F6" s="4"/>
      <c r="G6" s="4"/>
      <c r="H6" s="4"/>
      <c r="I6" s="5"/>
      <c r="J6" s="5"/>
    </row>
    <row r="7" spans="1:10" ht="15.75" customHeight="1" x14ac:dyDescent="0.3">
      <c r="A7" s="153" t="s">
        <v>24</v>
      </c>
      <c r="B7" s="153"/>
      <c r="C7" s="153"/>
      <c r="D7" s="153"/>
      <c r="E7" s="153"/>
      <c r="F7" s="153"/>
      <c r="G7" s="153"/>
      <c r="H7" s="153"/>
      <c r="I7" s="153"/>
      <c r="J7" s="153"/>
    </row>
    <row r="8" spans="1:10" ht="17.399999999999999" x14ac:dyDescent="0.3">
      <c r="A8" s="4"/>
      <c r="B8" s="27"/>
      <c r="C8" s="27"/>
      <c r="D8" s="27"/>
      <c r="E8" s="27"/>
      <c r="F8" s="4"/>
      <c r="G8" s="4"/>
      <c r="H8" s="4"/>
      <c r="I8" s="5"/>
      <c r="J8" s="5"/>
    </row>
    <row r="9" spans="1:10" ht="39" customHeight="1" x14ac:dyDescent="0.3">
      <c r="A9" s="23" t="s">
        <v>25</v>
      </c>
      <c r="B9" s="22"/>
      <c r="C9" s="22"/>
      <c r="D9" s="22"/>
      <c r="E9" s="22"/>
      <c r="F9" s="108" t="s">
        <v>137</v>
      </c>
      <c r="G9" s="111" t="s">
        <v>136</v>
      </c>
      <c r="H9" s="111" t="s">
        <v>134</v>
      </c>
      <c r="I9" s="111" t="s">
        <v>101</v>
      </c>
      <c r="J9" s="114" t="s">
        <v>135</v>
      </c>
    </row>
    <row r="10" spans="1:10" s="64" customFormat="1" ht="15.75" customHeight="1" x14ac:dyDescent="0.3">
      <c r="A10" s="12" t="s">
        <v>26</v>
      </c>
      <c r="B10" s="54"/>
      <c r="C10" s="54"/>
      <c r="D10" s="54"/>
      <c r="E10" s="54"/>
      <c r="F10" s="67">
        <f>+F11</f>
        <v>2334244.85</v>
      </c>
      <c r="G10" s="67">
        <f t="shared" ref="G10:H10" si="0">+G11</f>
        <v>2922390</v>
      </c>
      <c r="H10" s="67">
        <f t="shared" si="0"/>
        <v>2991450</v>
      </c>
      <c r="I10" s="67">
        <f>SUM(I11)</f>
        <v>2991450</v>
      </c>
      <c r="J10" s="67">
        <f>SUM(J11)</f>
        <v>2991450</v>
      </c>
    </row>
    <row r="11" spans="1:10" s="64" customFormat="1" ht="15.75" customHeight="1" x14ac:dyDescent="0.3">
      <c r="A11" s="12" t="s">
        <v>82</v>
      </c>
      <c r="B11" s="54"/>
      <c r="C11" s="54"/>
      <c r="D11" s="54"/>
      <c r="E11" s="54"/>
      <c r="F11" s="67">
        <f>+F12</f>
        <v>2334244.85</v>
      </c>
      <c r="G11" s="67">
        <f>SUM(G12)</f>
        <v>2922390</v>
      </c>
      <c r="H11" s="67">
        <f>SUM(H12)</f>
        <v>2991450</v>
      </c>
      <c r="I11" s="67">
        <f>SUM(I12)</f>
        <v>2991450</v>
      </c>
      <c r="J11" s="67">
        <f>SUM(J12)</f>
        <v>2991450</v>
      </c>
    </row>
    <row r="12" spans="1:10" x14ac:dyDescent="0.3">
      <c r="A12" s="18" t="s">
        <v>83</v>
      </c>
      <c r="B12" s="55"/>
      <c r="C12" s="55"/>
      <c r="D12" s="55"/>
      <c r="E12" s="55"/>
      <c r="F12" s="70">
        <v>2334244.85</v>
      </c>
      <c r="G12" s="70">
        <v>2922390</v>
      </c>
      <c r="H12" s="70">
        <v>2991450</v>
      </c>
      <c r="I12" s="70">
        <v>2991450</v>
      </c>
      <c r="J12" s="70">
        <v>2991450</v>
      </c>
    </row>
    <row r="21" spans="6:10" x14ac:dyDescent="0.3">
      <c r="F21" s="110"/>
      <c r="G21" s="110"/>
      <c r="H21" s="110"/>
      <c r="I21" s="110"/>
      <c r="J21" s="110"/>
    </row>
    <row r="43" spans="7:10" x14ac:dyDescent="0.3">
      <c r="G43">
        <v>109431</v>
      </c>
      <c r="H43">
        <v>108330</v>
      </c>
      <c r="I43">
        <v>108330</v>
      </c>
      <c r="J43">
        <v>108330</v>
      </c>
    </row>
    <row r="44" spans="7:10" x14ac:dyDescent="0.3">
      <c r="G44">
        <v>2500</v>
      </c>
      <c r="H44">
        <v>2500</v>
      </c>
      <c r="I44">
        <v>2500</v>
      </c>
      <c r="J44">
        <v>2500</v>
      </c>
    </row>
    <row r="49" spans="7:10" x14ac:dyDescent="0.3">
      <c r="G49">
        <v>37200</v>
      </c>
      <c r="H49">
        <v>34500</v>
      </c>
      <c r="I49">
        <v>34500</v>
      </c>
      <c r="J49">
        <v>34500</v>
      </c>
    </row>
    <row r="51" spans="7:10" x14ac:dyDescent="0.3">
      <c r="G51">
        <v>500</v>
      </c>
      <c r="H51">
        <v>500</v>
      </c>
      <c r="I51">
        <v>500</v>
      </c>
      <c r="J51">
        <v>500</v>
      </c>
    </row>
    <row r="60" spans="7:10" x14ac:dyDescent="0.3">
      <c r="G60">
        <v>5400</v>
      </c>
    </row>
    <row r="64" spans="7:10" x14ac:dyDescent="0.3">
      <c r="G64">
        <v>0</v>
      </c>
      <c r="H64">
        <v>0</v>
      </c>
      <c r="I64">
        <v>0</v>
      </c>
      <c r="J64">
        <v>0</v>
      </c>
    </row>
    <row r="65" spans="1:10" x14ac:dyDescent="0.3">
      <c r="G65">
        <v>0</v>
      </c>
      <c r="H65">
        <v>0</v>
      </c>
      <c r="I65">
        <v>0</v>
      </c>
      <c r="J65">
        <v>0</v>
      </c>
    </row>
    <row r="66" spans="1:10" x14ac:dyDescent="0.3">
      <c r="A66" t="s">
        <v>129</v>
      </c>
    </row>
    <row r="69" spans="1:10" x14ac:dyDescent="0.3">
      <c r="G69">
        <v>53200</v>
      </c>
      <c r="H69">
        <v>40500</v>
      </c>
      <c r="I69">
        <v>40500</v>
      </c>
      <c r="J69">
        <v>40500</v>
      </c>
    </row>
    <row r="70" spans="1:10" x14ac:dyDescent="0.3">
      <c r="G70">
        <v>2900</v>
      </c>
      <c r="H70">
        <v>2700</v>
      </c>
      <c r="I70">
        <v>2700</v>
      </c>
      <c r="J70">
        <v>2700</v>
      </c>
    </row>
    <row r="73" spans="1:10" x14ac:dyDescent="0.3">
      <c r="G73">
        <v>30800</v>
      </c>
      <c r="H73">
        <v>50800</v>
      </c>
      <c r="I73">
        <v>50800</v>
      </c>
      <c r="J73">
        <v>50800</v>
      </c>
    </row>
    <row r="74" spans="1:10" x14ac:dyDescent="0.3">
      <c r="G74">
        <v>0</v>
      </c>
      <c r="H74">
        <v>0</v>
      </c>
      <c r="I74">
        <v>0</v>
      </c>
      <c r="J74">
        <v>0</v>
      </c>
    </row>
    <row r="77" spans="1:10" x14ac:dyDescent="0.3">
      <c r="G77">
        <v>0</v>
      </c>
    </row>
    <row r="78" spans="1:10" x14ac:dyDescent="0.3">
      <c r="A78" t="s">
        <v>127</v>
      </c>
    </row>
    <row r="80" spans="1:10" x14ac:dyDescent="0.3">
      <c r="G80">
        <v>20100</v>
      </c>
    </row>
    <row r="81" spans="1:10" x14ac:dyDescent="0.3">
      <c r="H81">
        <v>20000</v>
      </c>
      <c r="I81">
        <v>20000</v>
      </c>
      <c r="J81">
        <v>20000</v>
      </c>
    </row>
    <row r="82" spans="1:10" x14ac:dyDescent="0.3">
      <c r="A82" t="s">
        <v>126</v>
      </c>
    </row>
    <row r="85" spans="1:10" x14ac:dyDescent="0.3">
      <c r="A85">
        <v>37</v>
      </c>
      <c r="G85">
        <v>95700</v>
      </c>
      <c r="H85">
        <v>94800</v>
      </c>
      <c r="I85">
        <v>94800</v>
      </c>
      <c r="J85">
        <v>94800</v>
      </c>
    </row>
    <row r="86" spans="1:10" x14ac:dyDescent="0.3">
      <c r="A86" t="s">
        <v>128</v>
      </c>
    </row>
    <row r="89" spans="1:10" x14ac:dyDescent="0.3">
      <c r="G89">
        <v>133</v>
      </c>
      <c r="H89">
        <v>200</v>
      </c>
      <c r="I89">
        <v>200</v>
      </c>
      <c r="J89">
        <v>200</v>
      </c>
    </row>
    <row r="92" spans="1:10" x14ac:dyDescent="0.3">
      <c r="G92">
        <v>2654</v>
      </c>
      <c r="H92">
        <v>2600</v>
      </c>
      <c r="I92">
        <v>2600</v>
      </c>
      <c r="J92">
        <v>2600</v>
      </c>
    </row>
    <row r="94" spans="1:10" x14ac:dyDescent="0.3">
      <c r="A94" t="s">
        <v>130</v>
      </c>
    </row>
    <row r="97" spans="7:10" x14ac:dyDescent="0.3">
      <c r="G97">
        <v>21236</v>
      </c>
      <c r="H97">
        <v>26400</v>
      </c>
      <c r="I97">
        <v>26400</v>
      </c>
      <c r="J97">
        <v>26400</v>
      </c>
    </row>
    <row r="102" spans="7:10" x14ac:dyDescent="0.3">
      <c r="G102">
        <v>0</v>
      </c>
      <c r="H102">
        <v>0</v>
      </c>
      <c r="I102">
        <v>0</v>
      </c>
      <c r="J102">
        <v>0</v>
      </c>
    </row>
  </sheetData>
  <mergeCells count="4">
    <mergeCell ref="A3:J3"/>
    <mergeCell ref="A1:J1"/>
    <mergeCell ref="A7:J7"/>
    <mergeCell ref="A5:J5"/>
  </mergeCells>
  <printOptions horizontalCentered="1" verticalCentered="1"/>
  <pageMargins left="0.7" right="0.7" top="0.75" bottom="0.75" header="0.3" footer="0.3"/>
  <pageSetup paperSize="9" scale="88" firstPageNumber="2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J24"/>
  <sheetViews>
    <sheetView workbookViewId="0">
      <selection activeCell="L30" sqref="L30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5" width="25.33203125" hidden="1" customWidth="1"/>
    <col min="6" max="10" width="17.6640625" customWidth="1"/>
  </cols>
  <sheetData>
    <row r="1" spans="1:10" ht="42" customHeight="1" x14ac:dyDescent="0.3">
      <c r="A1" s="153" t="str">
        <f>+SAŽETAK!A1</f>
        <v>FINANCIJSKI PLAN OSNOVNE ŠKOLE MARINA DRŽIĆA ZA 2025. I PROJEKCIJA PLANA ZA  2026. I 2027. GODINU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8" customHeight="1" x14ac:dyDescent="0.3">
      <c r="A2" s="4"/>
      <c r="B2" s="4"/>
      <c r="C2" s="4"/>
      <c r="D2" s="4"/>
      <c r="E2" s="27"/>
      <c r="F2" s="4"/>
      <c r="G2" s="4"/>
      <c r="H2" s="4"/>
      <c r="I2" s="4"/>
      <c r="J2" s="4"/>
    </row>
    <row r="3" spans="1:10" ht="15.6" x14ac:dyDescent="0.3">
      <c r="A3" s="153" t="s">
        <v>31</v>
      </c>
      <c r="B3" s="153"/>
      <c r="C3" s="153"/>
      <c r="D3" s="153"/>
      <c r="E3" s="153"/>
      <c r="F3" s="153"/>
      <c r="G3" s="153"/>
      <c r="H3" s="153"/>
      <c r="I3" s="166"/>
      <c r="J3" s="166"/>
    </row>
    <row r="4" spans="1:10" ht="17.399999999999999" x14ac:dyDescent="0.3">
      <c r="A4" s="4"/>
      <c r="B4" s="4"/>
      <c r="C4" s="4"/>
      <c r="D4" s="4"/>
      <c r="E4" s="27"/>
      <c r="F4" s="4"/>
      <c r="G4" s="4"/>
      <c r="H4" s="4"/>
      <c r="I4" s="5"/>
      <c r="J4" s="5"/>
    </row>
    <row r="5" spans="1:10" ht="18" customHeight="1" x14ac:dyDescent="0.3">
      <c r="A5" s="153" t="s">
        <v>27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0" ht="17.399999999999999" x14ac:dyDescent="0.3">
      <c r="A6" s="4"/>
      <c r="B6" s="4"/>
      <c r="C6" s="4"/>
      <c r="D6" s="4"/>
      <c r="E6" s="27"/>
      <c r="F6" s="4"/>
      <c r="G6" s="4"/>
      <c r="H6" s="4"/>
      <c r="I6" s="5"/>
      <c r="J6" s="5"/>
    </row>
    <row r="7" spans="1:10" ht="30.75" customHeight="1" x14ac:dyDescent="0.3">
      <c r="A7" s="23" t="s">
        <v>14</v>
      </c>
      <c r="B7" s="22" t="s">
        <v>15</v>
      </c>
      <c r="C7" s="22" t="s">
        <v>16</v>
      </c>
      <c r="D7" s="22" t="s">
        <v>46</v>
      </c>
      <c r="E7" s="22"/>
      <c r="F7" s="108" t="s">
        <v>94</v>
      </c>
      <c r="G7" s="111" t="s">
        <v>95</v>
      </c>
      <c r="H7" s="111" t="s">
        <v>99</v>
      </c>
      <c r="I7" s="111" t="s">
        <v>100</v>
      </c>
      <c r="J7" s="111" t="s">
        <v>101</v>
      </c>
    </row>
    <row r="8" spans="1:10" ht="26.4" x14ac:dyDescent="0.3">
      <c r="A8" s="12">
        <v>8</v>
      </c>
      <c r="B8" s="12"/>
      <c r="C8" s="12"/>
      <c r="D8" s="12" t="s">
        <v>28</v>
      </c>
      <c r="E8" s="54"/>
      <c r="F8" s="9"/>
      <c r="G8" s="10"/>
      <c r="H8" s="10"/>
      <c r="I8" s="10"/>
      <c r="J8" s="10"/>
    </row>
    <row r="9" spans="1:10" x14ac:dyDescent="0.3">
      <c r="A9" s="12"/>
      <c r="B9" s="17">
        <v>84</v>
      </c>
      <c r="C9" s="17"/>
      <c r="D9" s="17" t="s">
        <v>35</v>
      </c>
      <c r="E9" s="56"/>
      <c r="F9" s="9"/>
      <c r="G9" s="10"/>
      <c r="H9" s="10"/>
      <c r="I9" s="10"/>
      <c r="J9" s="10"/>
    </row>
    <row r="10" spans="1:10" ht="26.4" x14ac:dyDescent="0.3">
      <c r="A10" s="13"/>
      <c r="B10" s="13"/>
      <c r="C10" s="14">
        <v>81</v>
      </c>
      <c r="D10" s="18" t="s">
        <v>36</v>
      </c>
      <c r="E10" s="55"/>
      <c r="F10" s="9"/>
      <c r="G10" s="10"/>
      <c r="H10" s="10"/>
      <c r="I10" s="10"/>
      <c r="J10" s="10"/>
    </row>
    <row r="11" spans="1:10" ht="26.4" x14ac:dyDescent="0.3">
      <c r="A11" s="15">
        <v>5</v>
      </c>
      <c r="B11" s="16"/>
      <c r="C11" s="16"/>
      <c r="D11" s="28" t="s">
        <v>29</v>
      </c>
      <c r="E11" s="58"/>
      <c r="F11" s="9"/>
      <c r="G11" s="10"/>
      <c r="H11" s="10"/>
      <c r="I11" s="10"/>
      <c r="J11" s="10"/>
    </row>
    <row r="12" spans="1:10" ht="26.4" x14ac:dyDescent="0.3">
      <c r="A12" s="17"/>
      <c r="B12" s="17">
        <v>54</v>
      </c>
      <c r="C12" s="17"/>
      <c r="D12" s="29" t="s">
        <v>37</v>
      </c>
      <c r="E12" s="59"/>
      <c r="F12" s="9"/>
      <c r="G12" s="10"/>
      <c r="H12" s="10"/>
      <c r="I12" s="10"/>
      <c r="J12" s="11"/>
    </row>
    <row r="13" spans="1:10" x14ac:dyDescent="0.3">
      <c r="A13" s="17"/>
      <c r="B13" s="17"/>
      <c r="C13" s="14">
        <v>11</v>
      </c>
      <c r="D13" s="14" t="s">
        <v>18</v>
      </c>
      <c r="E13" s="57"/>
      <c r="F13" s="9"/>
      <c r="G13" s="10"/>
      <c r="H13" s="10"/>
      <c r="I13" s="10"/>
      <c r="J13" s="11"/>
    </row>
    <row r="14" spans="1:10" x14ac:dyDescent="0.3">
      <c r="A14" s="17"/>
      <c r="B14" s="17"/>
      <c r="C14" s="14">
        <v>31</v>
      </c>
      <c r="D14" s="14" t="s">
        <v>38</v>
      </c>
      <c r="E14" s="57"/>
      <c r="F14" s="9"/>
      <c r="G14" s="10"/>
      <c r="H14" s="10"/>
      <c r="I14" s="10"/>
      <c r="J14" s="11"/>
    </row>
    <row r="24" spans="6:10" x14ac:dyDescent="0.3">
      <c r="F24" s="110"/>
      <c r="G24" s="110"/>
      <c r="H24" s="110"/>
      <c r="I24" s="110"/>
      <c r="J24" s="110"/>
    </row>
  </sheetData>
  <mergeCells count="3">
    <mergeCell ref="A1:J1"/>
    <mergeCell ref="A3:J3"/>
    <mergeCell ref="A5:J5"/>
  </mergeCells>
  <pageMargins left="0.7" right="0.7" top="0.75" bottom="0.75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4"/>
  <sheetViews>
    <sheetView showGridLines="0" zoomScaleNormal="100" workbookViewId="0">
      <pane xSplit="5" ySplit="6" topLeftCell="F121" activePane="bottomRight" state="frozen"/>
      <selection activeCell="L84" sqref="L84"/>
      <selection pane="topRight" activeCell="L84" sqref="L84"/>
      <selection pane="bottomLeft" activeCell="L84" sqref="L84"/>
      <selection pane="bottomRight" activeCell="J113" sqref="J113"/>
    </sheetView>
  </sheetViews>
  <sheetFormatPr defaultRowHeight="14.4" outlineLevelRow="1" x14ac:dyDescent="0.3"/>
  <cols>
    <col min="1" max="1" width="1.109375" customWidth="1"/>
    <col min="2" max="2" width="4.88671875" customWidth="1"/>
    <col min="3" max="3" width="8.6640625" customWidth="1"/>
    <col min="4" max="4" width="64.5546875" bestFit="1" customWidth="1"/>
    <col min="5" max="5" width="64.88671875" hidden="1" customWidth="1"/>
    <col min="6" max="10" width="17.6640625" customWidth="1"/>
  </cols>
  <sheetData>
    <row r="1" spans="1:10" ht="42" customHeight="1" x14ac:dyDescent="0.3">
      <c r="A1" s="153"/>
      <c r="B1" s="153"/>
      <c r="C1" s="153"/>
      <c r="D1" s="153"/>
      <c r="E1" s="153"/>
      <c r="F1" s="153"/>
      <c r="G1" s="153"/>
      <c r="H1" s="153"/>
      <c r="I1" s="153"/>
      <c r="J1" s="153"/>
    </row>
    <row r="2" spans="1:10" ht="17.399999999999999" x14ac:dyDescent="0.3">
      <c r="A2" s="4"/>
      <c r="B2" s="4"/>
      <c r="C2" s="4"/>
      <c r="D2" s="4"/>
      <c r="E2" s="27"/>
      <c r="F2" s="4"/>
      <c r="G2" s="4"/>
      <c r="H2" s="4"/>
      <c r="I2" s="5"/>
      <c r="J2" s="5"/>
    </row>
    <row r="3" spans="1:10" ht="18" customHeight="1" x14ac:dyDescent="0.3">
      <c r="A3" s="153" t="s">
        <v>30</v>
      </c>
      <c r="B3" s="153"/>
      <c r="C3" s="153"/>
      <c r="D3" s="153"/>
      <c r="E3" s="153"/>
      <c r="F3" s="153"/>
      <c r="G3" s="153"/>
      <c r="H3" s="153"/>
      <c r="I3" s="153"/>
      <c r="J3" s="153"/>
    </row>
    <row r="4" spans="1:10" ht="18" customHeight="1" x14ac:dyDescent="0.3">
      <c r="A4" s="128"/>
      <c r="B4" s="128"/>
      <c r="C4" s="128"/>
      <c r="D4" s="128"/>
      <c r="E4" s="128"/>
      <c r="F4" s="128"/>
      <c r="G4" s="128"/>
      <c r="H4" s="128"/>
      <c r="I4" s="128"/>
      <c r="J4" s="128"/>
    </row>
    <row r="5" spans="1:10" ht="17.399999999999999" x14ac:dyDescent="0.3">
      <c r="A5" s="4"/>
      <c r="B5" s="4"/>
      <c r="C5" s="4"/>
      <c r="D5" s="4"/>
      <c r="E5" s="27"/>
      <c r="F5" s="74">
        <f>+F7+F19+F109+F114</f>
        <v>2334244.85</v>
      </c>
      <c r="G5" s="74">
        <f>+G7+G19+G109+G114</f>
        <v>2922390</v>
      </c>
      <c r="H5" s="74">
        <v>2986000</v>
      </c>
      <c r="I5" s="74">
        <v>2986000</v>
      </c>
      <c r="J5" s="74">
        <v>2986000</v>
      </c>
    </row>
    <row r="6" spans="1:10" ht="45" customHeight="1" x14ac:dyDescent="0.3">
      <c r="A6" s="192" t="s">
        <v>32</v>
      </c>
      <c r="B6" s="193"/>
      <c r="C6" s="194"/>
      <c r="D6" s="112" t="s">
        <v>33</v>
      </c>
      <c r="E6" s="22"/>
      <c r="F6" s="108" t="s">
        <v>137</v>
      </c>
      <c r="G6" s="111" t="s">
        <v>136</v>
      </c>
      <c r="H6" s="111" t="s">
        <v>134</v>
      </c>
      <c r="I6" s="111" t="s">
        <v>101</v>
      </c>
      <c r="J6" s="114" t="s">
        <v>135</v>
      </c>
    </row>
    <row r="7" spans="1:10" s="64" customFormat="1" x14ac:dyDescent="0.3">
      <c r="A7" s="189">
        <v>8054</v>
      </c>
      <c r="B7" s="190"/>
      <c r="C7" s="191"/>
      <c r="D7" s="61" t="s">
        <v>47</v>
      </c>
      <c r="E7" s="44"/>
      <c r="F7" s="67">
        <f t="shared" ref="F7" si="0">+F8+F13</f>
        <v>1767732.34</v>
      </c>
      <c r="G7" s="67">
        <f t="shared" ref="G7" si="1">+G8+G13</f>
        <v>2184300</v>
      </c>
      <c r="H7" s="67">
        <f t="shared" ref="H7:J7" si="2">+H8+H13</f>
        <v>2281700</v>
      </c>
      <c r="I7" s="67">
        <f t="shared" si="2"/>
        <v>2281700</v>
      </c>
      <c r="J7" s="67">
        <f t="shared" si="2"/>
        <v>2281700</v>
      </c>
    </row>
    <row r="8" spans="1:10" s="64" customFormat="1" x14ac:dyDescent="0.3">
      <c r="A8" s="183" t="s">
        <v>48</v>
      </c>
      <c r="B8" s="184"/>
      <c r="C8" s="185"/>
      <c r="D8" s="62" t="s">
        <v>49</v>
      </c>
      <c r="E8" s="62"/>
      <c r="F8" s="68">
        <f t="shared" ref="F8:J9" si="3">+F9</f>
        <v>107704</v>
      </c>
      <c r="G8" s="68">
        <f t="shared" si="3"/>
        <v>111000</v>
      </c>
      <c r="H8" s="68">
        <f t="shared" si="3"/>
        <v>111000</v>
      </c>
      <c r="I8" s="68">
        <f t="shared" si="3"/>
        <v>111000</v>
      </c>
      <c r="J8" s="68">
        <f t="shared" si="3"/>
        <v>111000</v>
      </c>
    </row>
    <row r="9" spans="1:10" x14ac:dyDescent="0.3">
      <c r="A9" s="177">
        <v>31</v>
      </c>
      <c r="B9" s="178"/>
      <c r="C9" s="179"/>
      <c r="D9" s="63" t="s">
        <v>50</v>
      </c>
      <c r="E9" s="63"/>
      <c r="F9" s="69">
        <f t="shared" si="3"/>
        <v>107704</v>
      </c>
      <c r="G9" s="69">
        <f t="shared" si="3"/>
        <v>111000</v>
      </c>
      <c r="H9" s="69">
        <f t="shared" si="3"/>
        <v>111000</v>
      </c>
      <c r="I9" s="69">
        <f t="shared" si="3"/>
        <v>111000</v>
      </c>
      <c r="J9" s="69">
        <f t="shared" si="3"/>
        <v>111000</v>
      </c>
    </row>
    <row r="10" spans="1:10" x14ac:dyDescent="0.3">
      <c r="A10" s="180">
        <v>3</v>
      </c>
      <c r="B10" s="181"/>
      <c r="C10" s="182"/>
      <c r="D10" s="31" t="s">
        <v>21</v>
      </c>
      <c r="E10" s="43"/>
      <c r="F10" s="70">
        <f>SUM(F11:F12)</f>
        <v>107704</v>
      </c>
      <c r="G10" s="70">
        <f>SUM(G11:G12)</f>
        <v>111000</v>
      </c>
      <c r="H10" s="70">
        <f>SUM(H11:H12)</f>
        <v>111000</v>
      </c>
      <c r="I10" s="70">
        <f>SUM(I11:I12)</f>
        <v>111000</v>
      </c>
      <c r="J10" s="70">
        <f>SUM(J11:J12)</f>
        <v>111000</v>
      </c>
    </row>
    <row r="11" spans="1:10" x14ac:dyDescent="0.3">
      <c r="A11" s="186">
        <v>32</v>
      </c>
      <c r="B11" s="187"/>
      <c r="C11" s="188"/>
      <c r="D11" s="31" t="s">
        <v>34</v>
      </c>
      <c r="E11" s="43"/>
      <c r="F11" s="70">
        <v>106904</v>
      </c>
      <c r="G11" s="70">
        <v>110000</v>
      </c>
      <c r="H11" s="71">
        <v>109950</v>
      </c>
      <c r="I11" s="71">
        <v>109950</v>
      </c>
      <c r="J11" s="71">
        <v>109950</v>
      </c>
    </row>
    <row r="12" spans="1:10" x14ac:dyDescent="0.3">
      <c r="A12" s="186">
        <v>34</v>
      </c>
      <c r="B12" s="187"/>
      <c r="C12" s="188"/>
      <c r="D12" s="31" t="s">
        <v>54</v>
      </c>
      <c r="E12" s="43"/>
      <c r="F12" s="70">
        <v>800</v>
      </c>
      <c r="G12" s="70">
        <v>1000</v>
      </c>
      <c r="H12" s="71">
        <v>1050</v>
      </c>
      <c r="I12" s="71">
        <v>1050</v>
      </c>
      <c r="J12" s="71">
        <v>1050</v>
      </c>
    </row>
    <row r="13" spans="1:10" s="64" customFormat="1" x14ac:dyDescent="0.3">
      <c r="A13" s="183" t="s">
        <v>51</v>
      </c>
      <c r="B13" s="184"/>
      <c r="C13" s="185"/>
      <c r="D13" s="62" t="s">
        <v>52</v>
      </c>
      <c r="E13" s="62"/>
      <c r="F13" s="68">
        <f t="shared" ref="F13:J14" si="4">+F14</f>
        <v>1660028.34</v>
      </c>
      <c r="G13" s="68">
        <f t="shared" si="4"/>
        <v>2073300</v>
      </c>
      <c r="H13" s="68">
        <f t="shared" si="4"/>
        <v>2170700</v>
      </c>
      <c r="I13" s="68">
        <f t="shared" si="4"/>
        <v>2170700</v>
      </c>
      <c r="J13" s="68">
        <f t="shared" si="4"/>
        <v>2170700</v>
      </c>
    </row>
    <row r="14" spans="1:10" x14ac:dyDescent="0.3">
      <c r="A14" s="177">
        <v>49</v>
      </c>
      <c r="B14" s="178"/>
      <c r="C14" s="179"/>
      <c r="D14" s="63" t="s">
        <v>53</v>
      </c>
      <c r="E14" s="63"/>
      <c r="F14" s="69">
        <f t="shared" si="4"/>
        <v>1660028.34</v>
      </c>
      <c r="G14" s="69">
        <f t="shared" si="4"/>
        <v>2073300</v>
      </c>
      <c r="H14" s="69">
        <f t="shared" si="4"/>
        <v>2170700</v>
      </c>
      <c r="I14" s="69">
        <f t="shared" si="4"/>
        <v>2170700</v>
      </c>
      <c r="J14" s="69">
        <f t="shared" si="4"/>
        <v>2170700</v>
      </c>
    </row>
    <row r="15" spans="1:10" x14ac:dyDescent="0.3">
      <c r="A15" s="180">
        <v>3</v>
      </c>
      <c r="B15" s="181"/>
      <c r="C15" s="182"/>
      <c r="D15" s="43" t="s">
        <v>21</v>
      </c>
      <c r="E15" s="43"/>
      <c r="F15" s="70">
        <f t="shared" ref="F15" si="5">SUM(F16:F18)</f>
        <v>1660028.34</v>
      </c>
      <c r="G15" s="70">
        <f t="shared" ref="G15" si="6">SUM(G16:G18)</f>
        <v>2073300</v>
      </c>
      <c r="H15" s="70">
        <f>SUM(H16:H18)</f>
        <v>2170700</v>
      </c>
      <c r="I15" s="70">
        <f>SUM(I16:I17)</f>
        <v>2170700</v>
      </c>
      <c r="J15" s="70">
        <f>SUM(J16:J17)</f>
        <v>2170700</v>
      </c>
    </row>
    <row r="16" spans="1:10" x14ac:dyDescent="0.3">
      <c r="A16" s="186">
        <v>31</v>
      </c>
      <c r="B16" s="187"/>
      <c r="C16" s="188"/>
      <c r="D16" s="43" t="s">
        <v>22</v>
      </c>
      <c r="E16" s="43"/>
      <c r="F16" s="107">
        <v>1620511.86</v>
      </c>
      <c r="G16" s="70">
        <v>2030300</v>
      </c>
      <c r="H16" s="71">
        <v>2127700</v>
      </c>
      <c r="I16" s="71">
        <v>2127700</v>
      </c>
      <c r="J16" s="71">
        <v>2127700</v>
      </c>
    </row>
    <row r="17" spans="1:10" x14ac:dyDescent="0.3">
      <c r="A17" s="186">
        <v>32</v>
      </c>
      <c r="B17" s="187"/>
      <c r="C17" s="188"/>
      <c r="D17" s="43" t="s">
        <v>34</v>
      </c>
      <c r="E17" s="43"/>
      <c r="F17" s="70">
        <v>39516.480000000003</v>
      </c>
      <c r="G17" s="70">
        <v>43000</v>
      </c>
      <c r="H17" s="71">
        <v>43000</v>
      </c>
      <c r="I17" s="71">
        <v>43000</v>
      </c>
      <c r="J17" s="71">
        <v>43000</v>
      </c>
    </row>
    <row r="18" spans="1:10" x14ac:dyDescent="0.3">
      <c r="A18" s="186">
        <v>34</v>
      </c>
      <c r="B18" s="187"/>
      <c r="C18" s="188"/>
      <c r="D18" s="43" t="s">
        <v>54</v>
      </c>
      <c r="E18" s="43"/>
      <c r="F18" s="70">
        <v>0</v>
      </c>
      <c r="G18" s="70">
        <f>+'[1]PLAN RASHODA I IZDATAKA'!$E$28</f>
        <v>0</v>
      </c>
      <c r="H18" s="71"/>
      <c r="I18" s="71"/>
      <c r="J18" s="71"/>
    </row>
    <row r="19" spans="1:10" s="64" customFormat="1" x14ac:dyDescent="0.3">
      <c r="A19" s="189">
        <v>8055</v>
      </c>
      <c r="B19" s="190"/>
      <c r="C19" s="191"/>
      <c r="D19" s="61" t="s">
        <v>55</v>
      </c>
      <c r="E19" s="44"/>
      <c r="F19" s="67">
        <f>+F20+F49+F70+F75+F94+F102+F98+F45+F66+F87+F115</f>
        <v>545337.01</v>
      </c>
      <c r="G19" s="67">
        <f>+G20+G49+G70+G75+G94+G102+G98+G45+G66+G87+G115</f>
        <v>711690</v>
      </c>
      <c r="H19" s="67">
        <f>+H20+H49+H70+H75+H94+H102+H98+H45+H66+H87+H115</f>
        <v>671750</v>
      </c>
      <c r="I19" s="67">
        <f>+I20+I49+I70+I75+I94+I102+I98+I45+I66+I87+I115</f>
        <v>671750</v>
      </c>
      <c r="J19" s="67">
        <f>+J20+J49+J70+J75+J94+J102+J98+J45+J66+J87+J115</f>
        <v>671750</v>
      </c>
    </row>
    <row r="20" spans="1:10" s="64" customFormat="1" x14ac:dyDescent="0.3">
      <c r="A20" s="183" t="s">
        <v>56</v>
      </c>
      <c r="B20" s="184"/>
      <c r="C20" s="185"/>
      <c r="D20" s="62" t="s">
        <v>57</v>
      </c>
      <c r="E20" s="62"/>
      <c r="F20" s="68">
        <f>SUM(F21+F25+F31+F36)</f>
        <v>88021.900000000009</v>
      </c>
      <c r="G20" s="68">
        <f t="shared" ref="G20:J20" si="7">+G21+G31+G36+G25</f>
        <v>49300</v>
      </c>
      <c r="H20" s="68">
        <f t="shared" si="7"/>
        <v>60300</v>
      </c>
      <c r="I20" s="68">
        <f t="shared" si="7"/>
        <v>60300</v>
      </c>
      <c r="J20" s="68">
        <f t="shared" si="7"/>
        <v>60300</v>
      </c>
    </row>
    <row r="21" spans="1:10" x14ac:dyDescent="0.3">
      <c r="A21" s="177">
        <v>11</v>
      </c>
      <c r="B21" s="178"/>
      <c r="C21" s="179"/>
      <c r="D21" s="63" t="s">
        <v>18</v>
      </c>
      <c r="E21" s="63"/>
      <c r="F21" s="69">
        <f t="shared" ref="F21:J21" si="8">+F22</f>
        <v>25752.33</v>
      </c>
      <c r="G21" s="69">
        <f t="shared" si="8"/>
        <v>12700</v>
      </c>
      <c r="H21" s="69">
        <f t="shared" si="8"/>
        <v>13700</v>
      </c>
      <c r="I21" s="69">
        <f t="shared" si="8"/>
        <v>13700</v>
      </c>
      <c r="J21" s="69">
        <f t="shared" si="8"/>
        <v>13700</v>
      </c>
    </row>
    <row r="22" spans="1:10" x14ac:dyDescent="0.3">
      <c r="A22" s="180">
        <v>3</v>
      </c>
      <c r="B22" s="181"/>
      <c r="C22" s="182"/>
      <c r="D22" s="43" t="s">
        <v>21</v>
      </c>
      <c r="E22" s="43"/>
      <c r="F22" s="70">
        <f>SUM(F23:F24)</f>
        <v>25752.33</v>
      </c>
      <c r="G22" s="70">
        <f>SUM(G23:G24)</f>
        <v>12700</v>
      </c>
      <c r="H22" s="70">
        <f>SUM(H23:H24)</f>
        <v>13700</v>
      </c>
      <c r="I22" s="70">
        <f>SUM(I23:I24)</f>
        <v>13700</v>
      </c>
      <c r="J22" s="70">
        <f>SUM(J23:J24)</f>
        <v>13700</v>
      </c>
    </row>
    <row r="23" spans="1:10" x14ac:dyDescent="0.3">
      <c r="A23" s="186">
        <v>32</v>
      </c>
      <c r="B23" s="187"/>
      <c r="C23" s="188"/>
      <c r="D23" s="43" t="s">
        <v>34</v>
      </c>
      <c r="E23" s="43"/>
      <c r="F23" s="70">
        <v>4845.25</v>
      </c>
      <c r="G23" s="70">
        <v>11200</v>
      </c>
      <c r="H23" s="71">
        <v>13200</v>
      </c>
      <c r="I23" s="71">
        <v>13200</v>
      </c>
      <c r="J23" s="71">
        <v>13200</v>
      </c>
    </row>
    <row r="24" spans="1:10" x14ac:dyDescent="0.3">
      <c r="A24" s="186">
        <v>37</v>
      </c>
      <c r="B24" s="187"/>
      <c r="C24" s="188"/>
      <c r="D24" s="43" t="s">
        <v>58</v>
      </c>
      <c r="E24" s="43"/>
      <c r="F24" s="70">
        <v>20907.080000000002</v>
      </c>
      <c r="G24" s="70">
        <v>1500</v>
      </c>
      <c r="H24" s="71">
        <v>500</v>
      </c>
      <c r="I24" s="71">
        <v>500</v>
      </c>
      <c r="J24" s="71">
        <v>500</v>
      </c>
    </row>
    <row r="25" spans="1:10" x14ac:dyDescent="0.3">
      <c r="A25" s="177">
        <v>25</v>
      </c>
      <c r="B25" s="178"/>
      <c r="C25" s="179"/>
      <c r="D25" s="137" t="s">
        <v>73</v>
      </c>
      <c r="E25" s="137"/>
      <c r="F25" s="69">
        <f>SUM(F26+F29)</f>
        <v>11124.130000000001</v>
      </c>
      <c r="G25" s="69">
        <f t="shared" ref="G25:J25" si="9">+G26+G29</f>
        <v>8000</v>
      </c>
      <c r="H25" s="69">
        <f t="shared" si="9"/>
        <v>18000</v>
      </c>
      <c r="I25" s="69">
        <f t="shared" si="9"/>
        <v>18000</v>
      </c>
      <c r="J25" s="69">
        <f t="shared" si="9"/>
        <v>18000</v>
      </c>
    </row>
    <row r="26" spans="1:10" x14ac:dyDescent="0.3">
      <c r="A26" s="180">
        <v>3</v>
      </c>
      <c r="B26" s="181"/>
      <c r="C26" s="182"/>
      <c r="D26" s="138" t="s">
        <v>21</v>
      </c>
      <c r="E26" s="138"/>
      <c r="F26" s="70">
        <f>SUM(F27:F28)</f>
        <v>7165.62</v>
      </c>
      <c r="G26" s="70">
        <f t="shared" ref="G26" si="10">+G27</f>
        <v>5000</v>
      </c>
      <c r="H26" s="70">
        <f>SUM(H27)</f>
        <v>8000</v>
      </c>
      <c r="I26" s="70">
        <f>SUM(I27)</f>
        <v>8000</v>
      </c>
      <c r="J26" s="70">
        <f>SUM(J27)</f>
        <v>8000</v>
      </c>
    </row>
    <row r="27" spans="1:10" x14ac:dyDescent="0.3">
      <c r="A27" s="186">
        <v>32</v>
      </c>
      <c r="B27" s="187"/>
      <c r="C27" s="188"/>
      <c r="D27" s="138" t="s">
        <v>34</v>
      </c>
      <c r="E27" s="138"/>
      <c r="F27" s="107">
        <v>7165.62</v>
      </c>
      <c r="G27" s="70">
        <v>5000</v>
      </c>
      <c r="H27" s="71">
        <v>8000</v>
      </c>
      <c r="I27" s="71">
        <v>8000</v>
      </c>
      <c r="J27" s="71">
        <v>8000</v>
      </c>
    </row>
    <row r="28" spans="1:10" x14ac:dyDescent="0.3">
      <c r="A28" s="139"/>
      <c r="B28" s="144">
        <v>37</v>
      </c>
      <c r="C28" s="141"/>
      <c r="D28" s="142" t="s">
        <v>58</v>
      </c>
      <c r="E28" s="142"/>
      <c r="F28" s="107"/>
      <c r="G28" s="70"/>
      <c r="H28" s="70"/>
      <c r="I28" s="70"/>
      <c r="J28" s="70"/>
    </row>
    <row r="29" spans="1:10" x14ac:dyDescent="0.3">
      <c r="A29" s="180">
        <v>4</v>
      </c>
      <c r="B29" s="181"/>
      <c r="C29" s="182"/>
      <c r="D29" s="138" t="s">
        <v>23</v>
      </c>
      <c r="E29" s="138"/>
      <c r="F29" s="70">
        <f t="shared" ref="F29:G29" si="11">+F30</f>
        <v>3958.51</v>
      </c>
      <c r="G29" s="70">
        <f t="shared" si="11"/>
        <v>3000</v>
      </c>
      <c r="H29" s="70">
        <f>SUM(H30)</f>
        <v>10000</v>
      </c>
      <c r="I29" s="70">
        <f>SUM(I30)</f>
        <v>10000</v>
      </c>
      <c r="J29" s="70">
        <f>SUM(J30)</f>
        <v>10000</v>
      </c>
    </row>
    <row r="30" spans="1:10" x14ac:dyDescent="0.3">
      <c r="A30" s="186">
        <v>42</v>
      </c>
      <c r="B30" s="187"/>
      <c r="C30" s="188"/>
      <c r="D30" s="138" t="s">
        <v>44</v>
      </c>
      <c r="E30" s="138"/>
      <c r="F30" s="70">
        <v>3958.51</v>
      </c>
      <c r="G30" s="70">
        <v>3000</v>
      </c>
      <c r="H30" s="71">
        <v>10000</v>
      </c>
      <c r="I30" s="71">
        <v>10000</v>
      </c>
      <c r="J30" s="71">
        <v>10000</v>
      </c>
    </row>
    <row r="31" spans="1:10" x14ac:dyDescent="0.3">
      <c r="A31" s="177">
        <v>29</v>
      </c>
      <c r="B31" s="178"/>
      <c r="C31" s="179"/>
      <c r="D31" s="63" t="s">
        <v>59</v>
      </c>
      <c r="E31" s="63"/>
      <c r="F31" s="69">
        <f>SUM(F32)</f>
        <v>1733.36</v>
      </c>
      <c r="G31" s="69">
        <f t="shared" ref="G31:J31" si="12">+G32</f>
        <v>0</v>
      </c>
      <c r="H31" s="69">
        <f t="shared" si="12"/>
        <v>0</v>
      </c>
      <c r="I31" s="69">
        <f t="shared" si="12"/>
        <v>0</v>
      </c>
      <c r="J31" s="69">
        <f t="shared" si="12"/>
        <v>0</v>
      </c>
    </row>
    <row r="32" spans="1:10" x14ac:dyDescent="0.3">
      <c r="A32" s="180">
        <v>3</v>
      </c>
      <c r="B32" s="181"/>
      <c r="C32" s="182"/>
      <c r="D32" s="43" t="s">
        <v>21</v>
      </c>
      <c r="E32" s="43"/>
      <c r="F32" s="70">
        <f>SUM(F34)</f>
        <v>1733.36</v>
      </c>
      <c r="G32" s="70">
        <f t="shared" ref="G32" si="13">SUM(G33:G34)</f>
        <v>0</v>
      </c>
      <c r="H32" s="70">
        <f t="shared" ref="H32:J32" si="14">SUM(H33:H34)</f>
        <v>0</v>
      </c>
      <c r="I32" s="70">
        <f t="shared" si="14"/>
        <v>0</v>
      </c>
      <c r="J32" s="70">
        <f t="shared" si="14"/>
        <v>0</v>
      </c>
    </row>
    <row r="33" spans="1:10" x14ac:dyDescent="0.3">
      <c r="A33" s="186">
        <v>31</v>
      </c>
      <c r="B33" s="187"/>
      <c r="C33" s="188"/>
      <c r="D33" s="43" t="s">
        <v>22</v>
      </c>
      <c r="E33" s="43"/>
      <c r="F33" s="107"/>
      <c r="G33" s="70"/>
      <c r="H33" s="71">
        <f>+'[1]PLAN RASHODA I IZDATAKA'!$F$56</f>
        <v>0</v>
      </c>
      <c r="I33" s="71">
        <f>+'[1]PLAN RASHODA I IZDATAKA'!$G$56</f>
        <v>0</v>
      </c>
      <c r="J33" s="71">
        <f>+'[1]PLAN RASHODA I IZDATAKA'!$H$56</f>
        <v>0</v>
      </c>
    </row>
    <row r="34" spans="1:10" x14ac:dyDescent="0.3">
      <c r="A34" s="186">
        <v>32</v>
      </c>
      <c r="B34" s="187"/>
      <c r="C34" s="188"/>
      <c r="D34" s="43" t="s">
        <v>34</v>
      </c>
      <c r="E34" s="43"/>
      <c r="F34" s="70">
        <v>1733.36</v>
      </c>
      <c r="G34" s="70"/>
      <c r="H34" s="71">
        <f>+'[1]PLAN RASHODA I IZDATAKA'!$F$58</f>
        <v>0</v>
      </c>
      <c r="I34" s="71">
        <f>+'[1]PLAN RASHODA I IZDATAKA'!$G$58</f>
        <v>0</v>
      </c>
      <c r="J34" s="71">
        <f>+'[1]PLAN RASHODA I IZDATAKA'!$H$58</f>
        <v>0</v>
      </c>
    </row>
    <row r="35" spans="1:10" x14ac:dyDescent="0.3">
      <c r="A35" s="139"/>
      <c r="B35" s="140"/>
      <c r="C35" s="141">
        <v>34</v>
      </c>
      <c r="D35" s="142" t="s">
        <v>54</v>
      </c>
      <c r="E35" s="142"/>
      <c r="F35" s="70"/>
      <c r="G35" s="70"/>
      <c r="H35" s="70"/>
      <c r="I35" s="70"/>
      <c r="J35" s="70"/>
    </row>
    <row r="36" spans="1:10" x14ac:dyDescent="0.3">
      <c r="A36" s="177">
        <v>55</v>
      </c>
      <c r="B36" s="178"/>
      <c r="C36" s="179"/>
      <c r="D36" s="63" t="s">
        <v>60</v>
      </c>
      <c r="E36" s="63"/>
      <c r="F36" s="69">
        <f>+F37+F43</f>
        <v>49412.08</v>
      </c>
      <c r="G36" s="69">
        <f>+G37+G43</f>
        <v>28600</v>
      </c>
      <c r="H36" s="69">
        <f>+H37+H43</f>
        <v>28600</v>
      </c>
      <c r="I36" s="69">
        <f>+I37+I43</f>
        <v>28600</v>
      </c>
      <c r="J36" s="69">
        <f>+J37+J43</f>
        <v>28600</v>
      </c>
    </row>
    <row r="37" spans="1:10" x14ac:dyDescent="0.3">
      <c r="A37" s="180">
        <v>3</v>
      </c>
      <c r="B37" s="181"/>
      <c r="C37" s="182"/>
      <c r="D37" s="43" t="s">
        <v>21</v>
      </c>
      <c r="E37" s="43"/>
      <c r="F37" s="70">
        <f>SUM(F38:F42)</f>
        <v>38454.53</v>
      </c>
      <c r="G37" s="70">
        <f t="shared" ref="G37" si="15">SUM(G38:G42)</f>
        <v>28600</v>
      </c>
      <c r="H37" s="70">
        <f>SUM(H38:H42)</f>
        <v>28600</v>
      </c>
      <c r="I37" s="70">
        <f>SUM(I38:I42)</f>
        <v>28600</v>
      </c>
      <c r="J37" s="70">
        <f>SUM(J38:J42)</f>
        <v>28600</v>
      </c>
    </row>
    <row r="38" spans="1:10" x14ac:dyDescent="0.3">
      <c r="A38" s="186">
        <v>31</v>
      </c>
      <c r="B38" s="187"/>
      <c r="C38" s="188"/>
      <c r="D38" s="138" t="s">
        <v>22</v>
      </c>
      <c r="E38" s="138"/>
      <c r="F38" s="70">
        <v>172.01</v>
      </c>
      <c r="G38" s="70">
        <v>0</v>
      </c>
      <c r="H38" s="70">
        <v>0</v>
      </c>
      <c r="I38" s="70">
        <v>0</v>
      </c>
      <c r="J38" s="70">
        <v>0</v>
      </c>
    </row>
    <row r="39" spans="1:10" x14ac:dyDescent="0.3">
      <c r="A39" s="186">
        <v>32</v>
      </c>
      <c r="B39" s="187"/>
      <c r="C39" s="188"/>
      <c r="D39" s="138" t="s">
        <v>34</v>
      </c>
      <c r="E39" s="43"/>
      <c r="F39" s="70">
        <v>20413.36</v>
      </c>
      <c r="G39" s="70">
        <v>12400</v>
      </c>
      <c r="H39" s="71">
        <v>12400</v>
      </c>
      <c r="I39" s="71">
        <v>12400</v>
      </c>
      <c r="J39" s="71">
        <v>12400</v>
      </c>
    </row>
    <row r="40" spans="1:10" x14ac:dyDescent="0.3">
      <c r="A40" s="146"/>
      <c r="B40" s="147"/>
      <c r="C40" s="148">
        <v>34</v>
      </c>
      <c r="D40" s="145" t="s">
        <v>54</v>
      </c>
      <c r="E40" s="145"/>
      <c r="F40" s="70">
        <v>58.39</v>
      </c>
      <c r="G40" s="70"/>
      <c r="H40" s="71"/>
      <c r="I40" s="71"/>
      <c r="J40" s="71"/>
    </row>
    <row r="41" spans="1:10" x14ac:dyDescent="0.3">
      <c r="A41" s="186">
        <v>37</v>
      </c>
      <c r="B41" s="187"/>
      <c r="C41" s="188"/>
      <c r="D41" s="43" t="s">
        <v>58</v>
      </c>
      <c r="E41" s="43"/>
      <c r="F41" s="70">
        <v>16663.82</v>
      </c>
      <c r="G41" s="70">
        <v>15000</v>
      </c>
      <c r="H41" s="71">
        <v>15000</v>
      </c>
      <c r="I41" s="71">
        <v>15000</v>
      </c>
      <c r="J41" s="71">
        <v>15000</v>
      </c>
    </row>
    <row r="42" spans="1:10" x14ac:dyDescent="0.3">
      <c r="A42" s="186">
        <v>38</v>
      </c>
      <c r="B42" s="187"/>
      <c r="C42" s="188"/>
      <c r="D42" s="130" t="s">
        <v>115</v>
      </c>
      <c r="E42" s="130"/>
      <c r="F42" s="70">
        <v>1146.95</v>
      </c>
      <c r="G42" s="70">
        <v>1200</v>
      </c>
      <c r="H42" s="70">
        <v>1200</v>
      </c>
      <c r="I42" s="70">
        <v>1200</v>
      </c>
      <c r="J42" s="70">
        <v>1200</v>
      </c>
    </row>
    <row r="43" spans="1:10" x14ac:dyDescent="0.3">
      <c r="A43" s="180">
        <v>4</v>
      </c>
      <c r="B43" s="181"/>
      <c r="C43" s="182"/>
      <c r="D43" s="43" t="s">
        <v>23</v>
      </c>
      <c r="E43" s="43"/>
      <c r="F43" s="70">
        <f t="shared" ref="F43:G43" si="16">+F44</f>
        <v>10957.55</v>
      </c>
      <c r="G43" s="70">
        <f t="shared" si="16"/>
        <v>0</v>
      </c>
      <c r="H43" s="70"/>
      <c r="I43" s="70"/>
      <c r="J43" s="70"/>
    </row>
    <row r="44" spans="1:10" x14ac:dyDescent="0.3">
      <c r="A44" s="186">
        <v>42</v>
      </c>
      <c r="B44" s="187"/>
      <c r="C44" s="188"/>
      <c r="D44" s="43" t="s">
        <v>44</v>
      </c>
      <c r="E44" s="43"/>
      <c r="F44" s="70">
        <v>10957.55</v>
      </c>
      <c r="G44" s="70"/>
      <c r="H44" s="71"/>
      <c r="I44" s="71"/>
      <c r="J44" s="71"/>
    </row>
    <row r="45" spans="1:10" s="64" customFormat="1" x14ac:dyDescent="0.3">
      <c r="A45" s="183">
        <v>1805509</v>
      </c>
      <c r="B45" s="184"/>
      <c r="C45" s="185"/>
      <c r="D45" s="131" t="s">
        <v>112</v>
      </c>
      <c r="E45" s="131"/>
      <c r="F45" s="68">
        <f>+F46</f>
        <v>0</v>
      </c>
      <c r="G45" s="68">
        <f t="shared" ref="G45:G46" si="17">+G46</f>
        <v>0</v>
      </c>
      <c r="H45" s="68">
        <f t="shared" ref="H45:H46" si="18">+H46</f>
        <v>0</v>
      </c>
      <c r="I45" s="68">
        <f t="shared" ref="I45:I46" si="19">+I46</f>
        <v>0</v>
      </c>
      <c r="J45" s="68">
        <f t="shared" ref="J45:J46" si="20">+J46</f>
        <v>0</v>
      </c>
    </row>
    <row r="46" spans="1:10" x14ac:dyDescent="0.3">
      <c r="A46" s="177">
        <v>55</v>
      </c>
      <c r="B46" s="178"/>
      <c r="C46" s="179"/>
      <c r="D46" s="129" t="s">
        <v>60</v>
      </c>
      <c r="E46" s="129"/>
      <c r="F46" s="69">
        <f>+F47</f>
        <v>0</v>
      </c>
      <c r="G46" s="69">
        <f t="shared" si="17"/>
        <v>0</v>
      </c>
      <c r="H46" s="69">
        <f t="shared" si="18"/>
        <v>0</v>
      </c>
      <c r="I46" s="69">
        <f t="shared" si="19"/>
        <v>0</v>
      </c>
      <c r="J46" s="69">
        <f t="shared" si="20"/>
        <v>0</v>
      </c>
    </row>
    <row r="47" spans="1:10" x14ac:dyDescent="0.3">
      <c r="A47" s="180">
        <v>3</v>
      </c>
      <c r="B47" s="181"/>
      <c r="C47" s="182"/>
      <c r="D47" s="130" t="s">
        <v>21</v>
      </c>
      <c r="E47" s="130"/>
      <c r="F47" s="70">
        <f t="shared" ref="F47:J47" si="21">+F48</f>
        <v>0</v>
      </c>
      <c r="G47" s="70">
        <f t="shared" si="21"/>
        <v>0</v>
      </c>
      <c r="H47" s="70">
        <f t="shared" si="21"/>
        <v>0</v>
      </c>
      <c r="I47" s="70">
        <f t="shared" si="21"/>
        <v>0</v>
      </c>
      <c r="J47" s="70">
        <f t="shared" si="21"/>
        <v>0</v>
      </c>
    </row>
    <row r="48" spans="1:10" x14ac:dyDescent="0.3">
      <c r="A48" s="186">
        <v>32</v>
      </c>
      <c r="B48" s="187"/>
      <c r="C48" s="188"/>
      <c r="D48" s="130" t="s">
        <v>34</v>
      </c>
      <c r="E48" s="130"/>
      <c r="F48" s="70">
        <f>+'[1]PLAN RASHODA I IZDATAKA'!D65</f>
        <v>0</v>
      </c>
      <c r="G48" s="70">
        <v>0</v>
      </c>
      <c r="H48" s="70">
        <v>0</v>
      </c>
      <c r="I48" s="70">
        <v>0</v>
      </c>
      <c r="J48" s="70">
        <v>0</v>
      </c>
    </row>
    <row r="49" spans="1:10" s="64" customFormat="1" x14ac:dyDescent="0.3">
      <c r="A49" s="183" t="s">
        <v>61</v>
      </c>
      <c r="B49" s="184"/>
      <c r="C49" s="185"/>
      <c r="D49" s="62" t="s">
        <v>62</v>
      </c>
      <c r="E49" s="62"/>
      <c r="F49" s="68">
        <f t="shared" ref="F49" si="22">+F50+F55+F61</f>
        <v>141934.23000000001</v>
      </c>
      <c r="G49" s="68">
        <f t="shared" ref="G49" si="23">+G50+G55+G61</f>
        <v>147100</v>
      </c>
      <c r="H49" s="68">
        <f t="shared" ref="H49:J49" si="24">+H50+H55+H61</f>
        <v>180200</v>
      </c>
      <c r="I49" s="68">
        <f t="shared" si="24"/>
        <v>180200</v>
      </c>
      <c r="J49" s="68">
        <f t="shared" si="24"/>
        <v>180200</v>
      </c>
    </row>
    <row r="50" spans="1:10" x14ac:dyDescent="0.3">
      <c r="A50" s="177">
        <v>11</v>
      </c>
      <c r="B50" s="178"/>
      <c r="C50" s="179"/>
      <c r="D50" s="63" t="s">
        <v>18</v>
      </c>
      <c r="E50" s="63"/>
      <c r="F50" s="69">
        <f t="shared" ref="F50:J50" si="25">+F51</f>
        <v>110557.58</v>
      </c>
      <c r="G50" s="69">
        <f t="shared" si="25"/>
        <v>112100</v>
      </c>
      <c r="H50" s="69">
        <f t="shared" si="25"/>
        <v>145200</v>
      </c>
      <c r="I50" s="69">
        <f t="shared" si="25"/>
        <v>145200</v>
      </c>
      <c r="J50" s="69">
        <f t="shared" si="25"/>
        <v>145200</v>
      </c>
    </row>
    <row r="51" spans="1:10" x14ac:dyDescent="0.3">
      <c r="A51" s="180">
        <v>3</v>
      </c>
      <c r="B51" s="181"/>
      <c r="C51" s="182"/>
      <c r="D51" s="43" t="s">
        <v>21</v>
      </c>
      <c r="E51" s="43"/>
      <c r="F51" s="70">
        <f t="shared" ref="F51" si="26">SUM(F52:F54)</f>
        <v>110557.58</v>
      </c>
      <c r="G51" s="70">
        <f t="shared" ref="G51" si="27">SUM(G52:G54)</f>
        <v>112100</v>
      </c>
      <c r="H51" s="70">
        <f>SUM(H52:H53)</f>
        <v>145200</v>
      </c>
      <c r="I51" s="70">
        <f>SUM(I52:I53)</f>
        <v>145200</v>
      </c>
      <c r="J51" s="70">
        <f>SUM(J52:J53)</f>
        <v>145200</v>
      </c>
    </row>
    <row r="52" spans="1:10" x14ac:dyDescent="0.3">
      <c r="A52" s="186">
        <v>31</v>
      </c>
      <c r="B52" s="187"/>
      <c r="C52" s="188"/>
      <c r="D52" s="43" t="s">
        <v>22</v>
      </c>
      <c r="E52" s="43"/>
      <c r="F52" s="107">
        <v>108270.67</v>
      </c>
      <c r="G52" s="70">
        <v>108500</v>
      </c>
      <c r="H52" s="71">
        <v>141200</v>
      </c>
      <c r="I52" s="71">
        <v>141200</v>
      </c>
      <c r="J52" s="71">
        <v>141200</v>
      </c>
    </row>
    <row r="53" spans="1:10" x14ac:dyDescent="0.3">
      <c r="A53" s="186">
        <v>32</v>
      </c>
      <c r="B53" s="187"/>
      <c r="C53" s="188"/>
      <c r="D53" s="43" t="s">
        <v>34</v>
      </c>
      <c r="E53" s="43"/>
      <c r="F53" s="70">
        <v>2286.91</v>
      </c>
      <c r="G53" s="70">
        <v>3600</v>
      </c>
      <c r="H53" s="71">
        <v>4000</v>
      </c>
      <c r="I53" s="71">
        <v>4000</v>
      </c>
      <c r="J53" s="71">
        <v>4000</v>
      </c>
    </row>
    <row r="54" spans="1:10" x14ac:dyDescent="0.3">
      <c r="A54" s="186">
        <v>34</v>
      </c>
      <c r="B54" s="187"/>
      <c r="C54" s="188"/>
      <c r="D54" s="43" t="s">
        <v>54</v>
      </c>
      <c r="E54" s="43"/>
      <c r="F54" s="70"/>
      <c r="G54" s="70"/>
      <c r="H54" s="71"/>
      <c r="I54" s="71"/>
      <c r="J54" s="71"/>
    </row>
    <row r="55" spans="1:10" x14ac:dyDescent="0.3">
      <c r="A55" s="177">
        <v>55</v>
      </c>
      <c r="B55" s="178"/>
      <c r="C55" s="179"/>
      <c r="D55" s="63" t="s">
        <v>60</v>
      </c>
      <c r="E55" s="63"/>
      <c r="F55" s="69">
        <f t="shared" ref="F55" si="28">+F56+F59</f>
        <v>31376.65</v>
      </c>
      <c r="G55" s="69">
        <f t="shared" ref="G55" si="29">+G56+G59</f>
        <v>35000</v>
      </c>
      <c r="H55" s="69">
        <f t="shared" ref="H55:J55" si="30">+H56+H59</f>
        <v>35000</v>
      </c>
      <c r="I55" s="69">
        <f t="shared" si="30"/>
        <v>35000</v>
      </c>
      <c r="J55" s="69">
        <f t="shared" si="30"/>
        <v>35000</v>
      </c>
    </row>
    <row r="56" spans="1:10" x14ac:dyDescent="0.3">
      <c r="A56" s="180">
        <v>3</v>
      </c>
      <c r="B56" s="181"/>
      <c r="C56" s="182"/>
      <c r="D56" s="53" t="s">
        <v>21</v>
      </c>
      <c r="E56" s="53"/>
      <c r="F56" s="70">
        <f t="shared" ref="F56" si="31">+F57+F58</f>
        <v>30914.15</v>
      </c>
      <c r="G56" s="70">
        <f t="shared" ref="G56" si="32">+G57+G58</f>
        <v>34500</v>
      </c>
      <c r="H56" s="70">
        <f>SUM(H58)</f>
        <v>34500</v>
      </c>
      <c r="I56" s="70">
        <f>SUM(I58)</f>
        <v>34500</v>
      </c>
      <c r="J56" s="70">
        <f>SUM(J58)</f>
        <v>34500</v>
      </c>
    </row>
    <row r="57" spans="1:10" x14ac:dyDescent="0.3">
      <c r="A57" s="186">
        <v>31</v>
      </c>
      <c r="B57" s="187"/>
      <c r="C57" s="188"/>
      <c r="D57" s="53" t="s">
        <v>22</v>
      </c>
      <c r="E57" s="53"/>
      <c r="F57" s="107"/>
      <c r="G57" s="70"/>
      <c r="H57" s="71"/>
      <c r="I57" s="71"/>
      <c r="J57" s="71"/>
    </row>
    <row r="58" spans="1:10" x14ac:dyDescent="0.3">
      <c r="A58" s="186">
        <v>32</v>
      </c>
      <c r="B58" s="187"/>
      <c r="C58" s="188"/>
      <c r="D58" s="43" t="s">
        <v>34</v>
      </c>
      <c r="E58" s="43"/>
      <c r="F58" s="70">
        <v>30914.15</v>
      </c>
      <c r="G58" s="70">
        <v>34500</v>
      </c>
      <c r="H58" s="71">
        <v>34500</v>
      </c>
      <c r="I58" s="71">
        <v>34500</v>
      </c>
      <c r="J58" s="71">
        <v>34500</v>
      </c>
    </row>
    <row r="59" spans="1:10" x14ac:dyDescent="0.3">
      <c r="A59" s="180">
        <v>4</v>
      </c>
      <c r="B59" s="181"/>
      <c r="C59" s="182"/>
      <c r="D59" s="43" t="s">
        <v>23</v>
      </c>
      <c r="E59" s="43"/>
      <c r="F59" s="70">
        <f t="shared" ref="F59:G59" si="33">+F60</f>
        <v>462.5</v>
      </c>
      <c r="G59" s="70">
        <f t="shared" si="33"/>
        <v>500</v>
      </c>
      <c r="H59" s="70">
        <f>SUM(H60)</f>
        <v>500</v>
      </c>
      <c r="I59" s="70">
        <f>SUM(I60)</f>
        <v>500</v>
      </c>
      <c r="J59" s="70">
        <f>SUM(J60)</f>
        <v>500</v>
      </c>
    </row>
    <row r="60" spans="1:10" x14ac:dyDescent="0.3">
      <c r="A60" s="186">
        <v>42</v>
      </c>
      <c r="B60" s="187"/>
      <c r="C60" s="188"/>
      <c r="D60" s="43" t="s">
        <v>44</v>
      </c>
      <c r="E60" s="43"/>
      <c r="F60" s="70">
        <v>462.5</v>
      </c>
      <c r="G60" s="70">
        <v>500</v>
      </c>
      <c r="H60" s="71">
        <v>500</v>
      </c>
      <c r="I60" s="71">
        <v>500</v>
      </c>
      <c r="J60" s="71">
        <v>500</v>
      </c>
    </row>
    <row r="61" spans="1:10" x14ac:dyDescent="0.3">
      <c r="A61" s="177">
        <v>29</v>
      </c>
      <c r="B61" s="178"/>
      <c r="C61" s="179"/>
      <c r="D61" s="91" t="s">
        <v>59</v>
      </c>
      <c r="E61" s="91"/>
      <c r="F61" s="69">
        <f t="shared" ref="F61" si="34">+F62+F64</f>
        <v>0</v>
      </c>
      <c r="G61" s="69">
        <f t="shared" ref="G61:J61" si="35">+G62+G64</f>
        <v>0</v>
      </c>
      <c r="H61" s="69">
        <f t="shared" si="35"/>
        <v>0</v>
      </c>
      <c r="I61" s="69">
        <f t="shared" si="35"/>
        <v>0</v>
      </c>
      <c r="J61" s="69">
        <f t="shared" si="35"/>
        <v>0</v>
      </c>
    </row>
    <row r="62" spans="1:10" x14ac:dyDescent="0.3">
      <c r="A62" s="180">
        <v>3</v>
      </c>
      <c r="B62" s="181"/>
      <c r="C62" s="182"/>
      <c r="D62" s="92" t="s">
        <v>21</v>
      </c>
      <c r="E62" s="92"/>
      <c r="F62" s="70">
        <f t="shared" ref="F62:J62" si="36">+F63</f>
        <v>0</v>
      </c>
      <c r="G62" s="70">
        <f t="shared" si="36"/>
        <v>0</v>
      </c>
      <c r="H62" s="70">
        <f t="shared" si="36"/>
        <v>0</v>
      </c>
      <c r="I62" s="70">
        <f t="shared" si="36"/>
        <v>0</v>
      </c>
      <c r="J62" s="70">
        <f t="shared" si="36"/>
        <v>0</v>
      </c>
    </row>
    <row r="63" spans="1:10" x14ac:dyDescent="0.3">
      <c r="A63" s="186">
        <v>32</v>
      </c>
      <c r="B63" s="187"/>
      <c r="C63" s="188"/>
      <c r="D63" s="92" t="s">
        <v>34</v>
      </c>
      <c r="E63" s="92"/>
      <c r="F63" s="70">
        <f>+'[1]PLAN RASHODA I IZDATAKA'!$D$99</f>
        <v>0</v>
      </c>
      <c r="G63" s="70">
        <v>0</v>
      </c>
      <c r="H63" s="70">
        <f>+'[1]PLAN RASHODA I IZDATAKA'!$F$99</f>
        <v>0</v>
      </c>
      <c r="I63" s="70">
        <f>+'[1]PLAN RASHODA I IZDATAKA'!$G$99</f>
        <v>0</v>
      </c>
      <c r="J63" s="70">
        <f>+'[1]PLAN RASHODA I IZDATAKA'!$H$99</f>
        <v>0</v>
      </c>
    </row>
    <row r="64" spans="1:10" x14ac:dyDescent="0.3">
      <c r="A64" s="180">
        <v>4</v>
      </c>
      <c r="B64" s="181"/>
      <c r="C64" s="182"/>
      <c r="D64" s="92" t="s">
        <v>23</v>
      </c>
      <c r="E64" s="92"/>
      <c r="F64" s="70">
        <f t="shared" ref="F64:J64" si="37">+F65</f>
        <v>0</v>
      </c>
      <c r="G64" s="70">
        <f t="shared" si="37"/>
        <v>0</v>
      </c>
      <c r="H64" s="70">
        <f t="shared" si="37"/>
        <v>0</v>
      </c>
      <c r="I64" s="70">
        <f t="shared" si="37"/>
        <v>0</v>
      </c>
      <c r="J64" s="70">
        <f t="shared" si="37"/>
        <v>0</v>
      </c>
    </row>
    <row r="65" spans="1:10" x14ac:dyDescent="0.3">
      <c r="A65" s="186">
        <v>42</v>
      </c>
      <c r="B65" s="187"/>
      <c r="C65" s="188"/>
      <c r="D65" s="92" t="s">
        <v>44</v>
      </c>
      <c r="E65" s="92"/>
      <c r="F65" s="70">
        <f>+'[1]PLAN RASHODA I IZDATAKA'!$D$102</f>
        <v>0</v>
      </c>
      <c r="G65" s="70">
        <f>+'[1]PLAN RASHODA I IZDATAKA'!$E$102</f>
        <v>0</v>
      </c>
      <c r="H65" s="70">
        <f>+'[1]PLAN RASHODA I IZDATAKA'!$F$102</f>
        <v>0</v>
      </c>
      <c r="I65" s="70">
        <f>+'[1]PLAN RASHODA I IZDATAKA'!$G$102</f>
        <v>0</v>
      </c>
      <c r="J65" s="70">
        <f>+'[1]PLAN RASHODA I IZDATAKA'!$H$102</f>
        <v>0</v>
      </c>
    </row>
    <row r="66" spans="1:10" s="64" customFormat="1" x14ac:dyDescent="0.3">
      <c r="A66" s="183">
        <v>18055021</v>
      </c>
      <c r="B66" s="184"/>
      <c r="C66" s="185"/>
      <c r="D66" s="131" t="s">
        <v>125</v>
      </c>
      <c r="E66" s="131"/>
      <c r="F66" s="68">
        <f>+F67</f>
        <v>5312.5</v>
      </c>
      <c r="G66" s="68">
        <f t="shared" ref="G66:G67" si="38">+G67</f>
        <v>165000</v>
      </c>
      <c r="H66" s="68">
        <f t="shared" ref="H66:H67" si="39">+H67</f>
        <v>0</v>
      </c>
      <c r="I66" s="68">
        <f t="shared" ref="I66:I67" si="40">+I67</f>
        <v>0</v>
      </c>
      <c r="J66" s="68">
        <f t="shared" ref="J66:J67" si="41">+J67</f>
        <v>0</v>
      </c>
    </row>
    <row r="67" spans="1:10" x14ac:dyDescent="0.3">
      <c r="A67" s="177">
        <v>11</v>
      </c>
      <c r="B67" s="178"/>
      <c r="C67" s="179"/>
      <c r="D67" s="129" t="s">
        <v>50</v>
      </c>
      <c r="E67" s="129"/>
      <c r="F67" s="69">
        <f>+F68</f>
        <v>5312.5</v>
      </c>
      <c r="G67" s="69">
        <f t="shared" si="38"/>
        <v>165000</v>
      </c>
      <c r="H67" s="69">
        <f t="shared" si="39"/>
        <v>0</v>
      </c>
      <c r="I67" s="69">
        <f t="shared" si="40"/>
        <v>0</v>
      </c>
      <c r="J67" s="69">
        <f t="shared" si="41"/>
        <v>0</v>
      </c>
    </row>
    <row r="68" spans="1:10" x14ac:dyDescent="0.3">
      <c r="A68" s="180">
        <v>3</v>
      </c>
      <c r="B68" s="181"/>
      <c r="C68" s="182"/>
      <c r="D68" s="130" t="s">
        <v>21</v>
      </c>
      <c r="E68" s="130"/>
      <c r="F68" s="70">
        <f t="shared" ref="F68:J68" si="42">+F69</f>
        <v>5312.5</v>
      </c>
      <c r="G68" s="70">
        <f t="shared" si="42"/>
        <v>165000</v>
      </c>
      <c r="H68" s="70">
        <f t="shared" si="42"/>
        <v>0</v>
      </c>
      <c r="I68" s="70">
        <f t="shared" si="42"/>
        <v>0</v>
      </c>
      <c r="J68" s="70">
        <f t="shared" si="42"/>
        <v>0</v>
      </c>
    </row>
    <row r="69" spans="1:10" x14ac:dyDescent="0.3">
      <c r="A69" s="186">
        <v>32</v>
      </c>
      <c r="B69" s="187"/>
      <c r="C69" s="188"/>
      <c r="D69" s="130" t="s">
        <v>34</v>
      </c>
      <c r="E69" s="130"/>
      <c r="F69" s="70">
        <v>5312.5</v>
      </c>
      <c r="G69" s="70">
        <v>165000</v>
      </c>
      <c r="H69" s="70">
        <f>+'[1]PLAN RASHODA I IZDATAKA'!F106</f>
        <v>0</v>
      </c>
      <c r="I69" s="70">
        <f>+'[1]PLAN RASHODA I IZDATAKA'!G106</f>
        <v>0</v>
      </c>
      <c r="J69" s="70">
        <f>+'[1]PLAN RASHODA I IZDATAKA'!H106</f>
        <v>0</v>
      </c>
    </row>
    <row r="70" spans="1:10" s="64" customFormat="1" x14ac:dyDescent="0.3">
      <c r="A70" s="183" t="s">
        <v>63</v>
      </c>
      <c r="B70" s="184"/>
      <c r="C70" s="185"/>
      <c r="D70" s="62" t="s">
        <v>64</v>
      </c>
      <c r="E70" s="62"/>
      <c r="F70" s="68">
        <f t="shared" ref="F70:J71" si="43">+F71</f>
        <v>0</v>
      </c>
      <c r="G70" s="68">
        <f t="shared" si="43"/>
        <v>0</v>
      </c>
      <c r="H70" s="68">
        <f t="shared" si="43"/>
        <v>0</v>
      </c>
      <c r="I70" s="68">
        <f t="shared" si="43"/>
        <v>0</v>
      </c>
      <c r="J70" s="68">
        <f t="shared" si="43"/>
        <v>0</v>
      </c>
    </row>
    <row r="71" spans="1:10" x14ac:dyDescent="0.3">
      <c r="A71" s="177">
        <v>11</v>
      </c>
      <c r="B71" s="178"/>
      <c r="C71" s="179"/>
      <c r="D71" s="63" t="s">
        <v>18</v>
      </c>
      <c r="E71" s="63"/>
      <c r="F71" s="69">
        <f t="shared" si="43"/>
        <v>0</v>
      </c>
      <c r="G71" s="69">
        <f t="shared" si="43"/>
        <v>0</v>
      </c>
      <c r="H71" s="69">
        <f t="shared" si="43"/>
        <v>0</v>
      </c>
      <c r="I71" s="69">
        <f t="shared" si="43"/>
        <v>0</v>
      </c>
      <c r="J71" s="69">
        <f t="shared" si="43"/>
        <v>0</v>
      </c>
    </row>
    <row r="72" spans="1:10" x14ac:dyDescent="0.3">
      <c r="A72" s="180">
        <v>3</v>
      </c>
      <c r="B72" s="181"/>
      <c r="C72" s="182"/>
      <c r="D72" s="43" t="s">
        <v>21</v>
      </c>
      <c r="E72" s="43"/>
      <c r="F72" s="70">
        <f t="shared" ref="F72" si="44">SUM(F73:F74)</f>
        <v>0</v>
      </c>
      <c r="G72" s="70">
        <f t="shared" ref="G72" si="45">SUM(G73:G74)</f>
        <v>0</v>
      </c>
      <c r="H72" s="70">
        <f t="shared" ref="H72:J72" si="46">SUM(H73:H74)</f>
        <v>0</v>
      </c>
      <c r="I72" s="70">
        <f t="shared" si="46"/>
        <v>0</v>
      </c>
      <c r="J72" s="70">
        <f t="shared" si="46"/>
        <v>0</v>
      </c>
    </row>
    <row r="73" spans="1:10" x14ac:dyDescent="0.3">
      <c r="A73" s="186">
        <v>31</v>
      </c>
      <c r="B73" s="187"/>
      <c r="C73" s="188"/>
      <c r="D73" s="43" t="s">
        <v>22</v>
      </c>
      <c r="E73" s="43"/>
      <c r="F73" s="107">
        <v>0</v>
      </c>
      <c r="G73" s="70">
        <v>0</v>
      </c>
      <c r="H73" s="71">
        <v>0</v>
      </c>
      <c r="I73" s="71">
        <v>0</v>
      </c>
      <c r="J73" s="71">
        <v>0</v>
      </c>
    </row>
    <row r="74" spans="1:10" x14ac:dyDescent="0.3">
      <c r="A74" s="186">
        <v>32</v>
      </c>
      <c r="B74" s="187"/>
      <c r="C74" s="188"/>
      <c r="D74" s="43" t="s">
        <v>34</v>
      </c>
      <c r="E74" s="43"/>
      <c r="F74" s="70">
        <v>0</v>
      </c>
      <c r="G74" s="70">
        <v>0</v>
      </c>
      <c r="H74" s="71">
        <v>0</v>
      </c>
      <c r="I74" s="71">
        <v>0</v>
      </c>
      <c r="J74" s="71">
        <v>0</v>
      </c>
    </row>
    <row r="75" spans="1:10" s="64" customFormat="1" x14ac:dyDescent="0.3">
      <c r="A75" s="183" t="s">
        <v>129</v>
      </c>
      <c r="B75" s="184"/>
      <c r="C75" s="185"/>
      <c r="D75" s="62" t="s">
        <v>66</v>
      </c>
      <c r="E75" s="62"/>
      <c r="F75" s="68">
        <f>+F80+F76+F84</f>
        <v>84006.63</v>
      </c>
      <c r="G75" s="68">
        <f t="shared" ref="G75:J75" si="47">+G80+G76+G84</f>
        <v>95800</v>
      </c>
      <c r="H75" s="68">
        <f t="shared" si="47"/>
        <v>170200</v>
      </c>
      <c r="I75" s="68">
        <f t="shared" si="47"/>
        <v>170200</v>
      </c>
      <c r="J75" s="68">
        <f t="shared" si="47"/>
        <v>170200</v>
      </c>
    </row>
    <row r="76" spans="1:10" x14ac:dyDescent="0.3">
      <c r="A76" s="177">
        <v>11</v>
      </c>
      <c r="B76" s="178"/>
      <c r="C76" s="179"/>
      <c r="D76" s="63" t="s">
        <v>18</v>
      </c>
      <c r="E76" s="63"/>
      <c r="F76" s="69">
        <f t="shared" ref="F76:J76" si="48">+F77</f>
        <v>53206.630000000005</v>
      </c>
      <c r="G76" s="69">
        <f t="shared" si="48"/>
        <v>45000</v>
      </c>
      <c r="H76" s="69">
        <f t="shared" si="48"/>
        <v>119400</v>
      </c>
      <c r="I76" s="69">
        <f t="shared" si="48"/>
        <v>119400</v>
      </c>
      <c r="J76" s="69">
        <f t="shared" si="48"/>
        <v>119400</v>
      </c>
    </row>
    <row r="77" spans="1:10" x14ac:dyDescent="0.3">
      <c r="A77" s="180">
        <v>3</v>
      </c>
      <c r="B77" s="181"/>
      <c r="C77" s="182"/>
      <c r="D77" s="43" t="s">
        <v>21</v>
      </c>
      <c r="E77" s="43"/>
      <c r="F77" s="70">
        <f t="shared" ref="F77" si="49">+F78+F79</f>
        <v>53206.630000000005</v>
      </c>
      <c r="G77" s="70">
        <f t="shared" ref="G77" si="50">+G78+G79</f>
        <v>45000</v>
      </c>
      <c r="H77" s="70">
        <f>SUM(H78:H79)</f>
        <v>119400</v>
      </c>
      <c r="I77" s="70">
        <f>SUM(I78:I79)</f>
        <v>119400</v>
      </c>
      <c r="J77" s="70">
        <f>SUM(J78:J79)</f>
        <v>119400</v>
      </c>
    </row>
    <row r="78" spans="1:10" x14ac:dyDescent="0.3">
      <c r="A78" s="186">
        <v>31</v>
      </c>
      <c r="B78" s="187"/>
      <c r="C78" s="188"/>
      <c r="D78" s="43" t="s">
        <v>22</v>
      </c>
      <c r="E78" s="43"/>
      <c r="F78" s="107">
        <v>50714.26</v>
      </c>
      <c r="G78" s="70">
        <v>41300</v>
      </c>
      <c r="H78" s="71">
        <v>114150</v>
      </c>
      <c r="I78" s="71">
        <v>114150</v>
      </c>
      <c r="J78" s="71">
        <v>114150</v>
      </c>
    </row>
    <row r="79" spans="1:10" x14ac:dyDescent="0.3">
      <c r="A79" s="186">
        <v>32</v>
      </c>
      <c r="B79" s="187"/>
      <c r="C79" s="188"/>
      <c r="D79" s="92" t="s">
        <v>34</v>
      </c>
      <c r="E79" s="92"/>
      <c r="F79" s="70">
        <v>2492.37</v>
      </c>
      <c r="G79" s="70">
        <v>3700</v>
      </c>
      <c r="H79" s="71">
        <v>5250</v>
      </c>
      <c r="I79" s="71">
        <v>5250</v>
      </c>
      <c r="J79" s="71">
        <v>5250</v>
      </c>
    </row>
    <row r="80" spans="1:10" x14ac:dyDescent="0.3">
      <c r="A80" s="177">
        <v>44</v>
      </c>
      <c r="B80" s="178"/>
      <c r="C80" s="179"/>
      <c r="D80" s="63" t="s">
        <v>65</v>
      </c>
      <c r="E80" s="63"/>
      <c r="F80" s="69">
        <f t="shared" ref="F80:G80" si="51">+F81</f>
        <v>30800</v>
      </c>
      <c r="G80" s="69">
        <f t="shared" si="51"/>
        <v>50800</v>
      </c>
      <c r="H80" s="69">
        <f>SUM(H81)</f>
        <v>50800</v>
      </c>
      <c r="I80" s="69">
        <f>SUM(I81)</f>
        <v>50800</v>
      </c>
      <c r="J80" s="69">
        <f>SUM(J81)</f>
        <v>50800</v>
      </c>
    </row>
    <row r="81" spans="1:10" x14ac:dyDescent="0.3">
      <c r="A81" s="180">
        <v>3</v>
      </c>
      <c r="B81" s="181"/>
      <c r="C81" s="182"/>
      <c r="D81" s="43" t="s">
        <v>21</v>
      </c>
      <c r="E81" s="43"/>
      <c r="F81" s="70">
        <f t="shared" ref="F81" si="52">SUM(F82:F83)</f>
        <v>30800</v>
      </c>
      <c r="G81" s="70">
        <f t="shared" ref="G81" si="53">SUM(G82:G83)</f>
        <v>50800</v>
      </c>
      <c r="H81" s="70">
        <f>SUM(H82:H83)</f>
        <v>50800</v>
      </c>
      <c r="I81" s="70">
        <f>SUM(I82)</f>
        <v>50800</v>
      </c>
      <c r="J81" s="70">
        <f>SUM(J82)</f>
        <v>50800</v>
      </c>
    </row>
    <row r="82" spans="1:10" x14ac:dyDescent="0.3">
      <c r="A82" s="186">
        <v>31</v>
      </c>
      <c r="B82" s="187"/>
      <c r="C82" s="188"/>
      <c r="D82" s="43" t="s">
        <v>22</v>
      </c>
      <c r="E82" s="43"/>
      <c r="F82" s="107">
        <v>30800</v>
      </c>
      <c r="G82" s="70">
        <v>50800</v>
      </c>
      <c r="H82" s="71">
        <v>50800</v>
      </c>
      <c r="I82" s="71">
        <v>50800</v>
      </c>
      <c r="J82" s="71">
        <v>50800</v>
      </c>
    </row>
    <row r="83" spans="1:10" x14ac:dyDescent="0.3">
      <c r="A83" s="186">
        <v>32</v>
      </c>
      <c r="B83" s="187"/>
      <c r="C83" s="188"/>
      <c r="D83" s="43" t="s">
        <v>34</v>
      </c>
      <c r="E83" s="43"/>
      <c r="F83" s="70"/>
      <c r="G83" s="70"/>
      <c r="H83" s="70"/>
      <c r="I83" s="70">
        <v>0</v>
      </c>
      <c r="J83" s="70">
        <v>0</v>
      </c>
    </row>
    <row r="84" spans="1:10" x14ac:dyDescent="0.3">
      <c r="A84" s="177">
        <v>22</v>
      </c>
      <c r="B84" s="178"/>
      <c r="C84" s="179"/>
      <c r="D84" s="129" t="s">
        <v>114</v>
      </c>
      <c r="E84" s="129"/>
      <c r="F84" s="69">
        <f>+F85</f>
        <v>0</v>
      </c>
      <c r="G84" s="69">
        <f t="shared" ref="G84:J85" si="54">+G85</f>
        <v>0</v>
      </c>
      <c r="H84" s="69">
        <f t="shared" si="54"/>
        <v>0</v>
      </c>
      <c r="I84" s="69">
        <f t="shared" si="54"/>
        <v>0</v>
      </c>
      <c r="J84" s="69">
        <f t="shared" si="54"/>
        <v>0</v>
      </c>
    </row>
    <row r="85" spans="1:10" x14ac:dyDescent="0.3">
      <c r="A85" s="180">
        <v>3</v>
      </c>
      <c r="B85" s="181"/>
      <c r="C85" s="182"/>
      <c r="D85" s="130" t="s">
        <v>21</v>
      </c>
      <c r="E85" s="130"/>
      <c r="F85" s="70">
        <f>+F86</f>
        <v>0</v>
      </c>
      <c r="G85" s="70">
        <f t="shared" si="54"/>
        <v>0</v>
      </c>
      <c r="H85" s="70">
        <f t="shared" si="54"/>
        <v>0</v>
      </c>
      <c r="I85" s="70">
        <f t="shared" si="54"/>
        <v>0</v>
      </c>
      <c r="J85" s="70">
        <f t="shared" si="54"/>
        <v>0</v>
      </c>
    </row>
    <row r="86" spans="1:10" x14ac:dyDescent="0.3">
      <c r="A86" s="186">
        <v>31</v>
      </c>
      <c r="B86" s="187"/>
      <c r="C86" s="188"/>
      <c r="D86" s="130" t="s">
        <v>22</v>
      </c>
      <c r="E86" s="130"/>
      <c r="F86" s="107">
        <f>+'[1]PLAN RASHODA I IZDATAKA'!D137</f>
        <v>0</v>
      </c>
      <c r="G86" s="107">
        <v>0</v>
      </c>
      <c r="H86" s="107">
        <f>+'[1]PLAN RASHODA I IZDATAKA'!F137</f>
        <v>0</v>
      </c>
      <c r="I86" s="107">
        <f>+'[1]PLAN RASHODA I IZDATAKA'!G137</f>
        <v>0</v>
      </c>
      <c r="J86" s="107">
        <f>+'[1]PLAN RASHODA I IZDATAKA'!H137</f>
        <v>0</v>
      </c>
    </row>
    <row r="87" spans="1:10" s="64" customFormat="1" x14ac:dyDescent="0.3">
      <c r="A87" s="183" t="s">
        <v>133</v>
      </c>
      <c r="B87" s="184"/>
      <c r="C87" s="185"/>
      <c r="D87" s="136" t="s">
        <v>131</v>
      </c>
      <c r="E87" s="136"/>
      <c r="F87" s="68">
        <f>+F88+F91</f>
        <v>9228.73</v>
      </c>
      <c r="G87" s="68">
        <f t="shared" ref="G87:J87" si="55">+G88+G91</f>
        <v>9700</v>
      </c>
      <c r="H87" s="68">
        <f t="shared" si="55"/>
        <v>9700</v>
      </c>
      <c r="I87" s="68">
        <f t="shared" si="55"/>
        <v>9700</v>
      </c>
      <c r="J87" s="68">
        <f t="shared" si="55"/>
        <v>9700</v>
      </c>
    </row>
    <row r="88" spans="1:10" x14ac:dyDescent="0.3">
      <c r="A88" s="177">
        <v>11</v>
      </c>
      <c r="B88" s="178"/>
      <c r="C88" s="179"/>
      <c r="D88" s="137" t="s">
        <v>18</v>
      </c>
      <c r="E88" s="137"/>
      <c r="F88" s="69">
        <f>+F89</f>
        <v>1730.14</v>
      </c>
      <c r="G88" s="69">
        <f t="shared" ref="G88:J89" si="56">+G89</f>
        <v>2700</v>
      </c>
      <c r="H88" s="69">
        <f t="shared" si="56"/>
        <v>2700</v>
      </c>
      <c r="I88" s="69">
        <f>SUM(I89)</f>
        <v>2700</v>
      </c>
      <c r="J88" s="69">
        <f t="shared" si="56"/>
        <v>2700</v>
      </c>
    </row>
    <row r="89" spans="1:10" x14ac:dyDescent="0.3">
      <c r="A89" s="180">
        <v>3</v>
      </c>
      <c r="B89" s="181"/>
      <c r="C89" s="182"/>
      <c r="D89" s="138" t="s">
        <v>21</v>
      </c>
      <c r="E89" s="138"/>
      <c r="F89" s="70">
        <f>+F90</f>
        <v>1730.14</v>
      </c>
      <c r="G89" s="70">
        <f t="shared" si="56"/>
        <v>2700</v>
      </c>
      <c r="H89" s="70">
        <f>SUM(H90)</f>
        <v>2700</v>
      </c>
      <c r="I89" s="70">
        <f>SUM(I90)</f>
        <v>2700</v>
      </c>
      <c r="J89" s="70">
        <f>SUM(J90)</f>
        <v>2700</v>
      </c>
    </row>
    <row r="90" spans="1:10" x14ac:dyDescent="0.3">
      <c r="A90" s="186">
        <v>32</v>
      </c>
      <c r="B90" s="187"/>
      <c r="C90" s="188"/>
      <c r="D90" s="138" t="s">
        <v>34</v>
      </c>
      <c r="E90" s="138"/>
      <c r="F90" s="70">
        <v>1730.14</v>
      </c>
      <c r="G90" s="70">
        <v>2700</v>
      </c>
      <c r="H90" s="71">
        <v>2700</v>
      </c>
      <c r="I90" s="71">
        <v>2700</v>
      </c>
      <c r="J90" s="71">
        <v>2700</v>
      </c>
    </row>
    <row r="91" spans="1:10" x14ac:dyDescent="0.3">
      <c r="A91" s="177">
        <v>55</v>
      </c>
      <c r="B91" s="178"/>
      <c r="C91" s="179"/>
      <c r="D91" s="137" t="s">
        <v>60</v>
      </c>
      <c r="E91" s="137"/>
      <c r="F91" s="69">
        <f>+F92</f>
        <v>7498.59</v>
      </c>
      <c r="G91" s="69">
        <v>7000</v>
      </c>
      <c r="H91" s="69">
        <f t="shared" ref="G91:J92" si="57">+H92</f>
        <v>7000</v>
      </c>
      <c r="I91" s="69">
        <f t="shared" si="57"/>
        <v>7000</v>
      </c>
      <c r="J91" s="69">
        <f t="shared" si="57"/>
        <v>7000</v>
      </c>
    </row>
    <row r="92" spans="1:10" x14ac:dyDescent="0.3">
      <c r="A92" s="180">
        <v>3</v>
      </c>
      <c r="B92" s="181"/>
      <c r="C92" s="182"/>
      <c r="D92" s="138" t="s">
        <v>21</v>
      </c>
      <c r="E92" s="138"/>
      <c r="F92" s="70">
        <f>+F93</f>
        <v>7498.59</v>
      </c>
      <c r="G92" s="70">
        <f t="shared" si="57"/>
        <v>7000</v>
      </c>
      <c r="H92" s="70">
        <f>SUM(H93)</f>
        <v>7000</v>
      </c>
      <c r="I92" s="70">
        <f>SUM(I93)</f>
        <v>7000</v>
      </c>
      <c r="J92" s="70">
        <f>SUM(J93)</f>
        <v>7000</v>
      </c>
    </row>
    <row r="93" spans="1:10" x14ac:dyDescent="0.3">
      <c r="A93" s="186">
        <v>32</v>
      </c>
      <c r="B93" s="187"/>
      <c r="C93" s="188"/>
      <c r="D93" s="138" t="s">
        <v>34</v>
      </c>
      <c r="E93" s="138"/>
      <c r="F93" s="107">
        <v>7498.59</v>
      </c>
      <c r="G93" s="70">
        <v>7000</v>
      </c>
      <c r="H93" s="71">
        <v>7000</v>
      </c>
      <c r="I93" s="71">
        <v>7000</v>
      </c>
      <c r="J93" s="71">
        <v>7000</v>
      </c>
    </row>
    <row r="94" spans="1:10" s="64" customFormat="1" x14ac:dyDescent="0.3">
      <c r="A94" s="183" t="s">
        <v>127</v>
      </c>
      <c r="B94" s="184"/>
      <c r="C94" s="185"/>
      <c r="D94" s="62" t="s">
        <v>67</v>
      </c>
      <c r="E94" s="62"/>
      <c r="F94" s="68">
        <f t="shared" ref="F94:J95" si="58">+F95</f>
        <v>20010.96</v>
      </c>
      <c r="G94" s="68">
        <f t="shared" si="58"/>
        <v>20000</v>
      </c>
      <c r="H94" s="68">
        <f t="shared" si="58"/>
        <v>20000</v>
      </c>
      <c r="I94" s="68">
        <f t="shared" si="58"/>
        <v>20000</v>
      </c>
      <c r="J94" s="68">
        <f t="shared" si="58"/>
        <v>20000</v>
      </c>
    </row>
    <row r="95" spans="1:10" x14ac:dyDescent="0.3">
      <c r="A95" s="177">
        <v>55</v>
      </c>
      <c r="B95" s="178"/>
      <c r="C95" s="179"/>
      <c r="D95" s="63" t="s">
        <v>60</v>
      </c>
      <c r="E95" s="63"/>
      <c r="F95" s="69">
        <f t="shared" si="58"/>
        <v>20010.96</v>
      </c>
      <c r="G95" s="69">
        <f t="shared" si="58"/>
        <v>20000</v>
      </c>
      <c r="H95" s="69">
        <f t="shared" si="58"/>
        <v>20000</v>
      </c>
      <c r="I95" s="69">
        <f t="shared" si="58"/>
        <v>20000</v>
      </c>
      <c r="J95" s="69">
        <f t="shared" si="58"/>
        <v>20000</v>
      </c>
    </row>
    <row r="96" spans="1:10" x14ac:dyDescent="0.3">
      <c r="A96" s="180">
        <v>4</v>
      </c>
      <c r="B96" s="181"/>
      <c r="C96" s="182"/>
      <c r="D96" s="43" t="s">
        <v>23</v>
      </c>
      <c r="E96" s="43"/>
      <c r="F96" s="70">
        <f>SUM(F97)</f>
        <v>20010.96</v>
      </c>
      <c r="G96" s="70">
        <f>SUM(G97)</f>
        <v>20000</v>
      </c>
      <c r="H96" s="70">
        <f>SUM(H97)</f>
        <v>20000</v>
      </c>
      <c r="I96" s="70">
        <f>SUM(I97)</f>
        <v>20000</v>
      </c>
      <c r="J96" s="70">
        <f>SUM(J97)</f>
        <v>20000</v>
      </c>
    </row>
    <row r="97" spans="1:10" x14ac:dyDescent="0.3">
      <c r="A97" s="186">
        <v>42</v>
      </c>
      <c r="B97" s="187"/>
      <c r="C97" s="188"/>
      <c r="D97" s="43" t="s">
        <v>44</v>
      </c>
      <c r="E97" s="43"/>
      <c r="F97" s="70">
        <v>20010.96</v>
      </c>
      <c r="G97" s="70">
        <v>20000</v>
      </c>
      <c r="H97" s="70">
        <v>20000</v>
      </c>
      <c r="I97" s="70">
        <v>20000</v>
      </c>
      <c r="J97" s="70">
        <v>20000</v>
      </c>
    </row>
    <row r="98" spans="1:10" s="64" customFormat="1" x14ac:dyDescent="0.3">
      <c r="A98" s="183" t="s">
        <v>126</v>
      </c>
      <c r="B98" s="184"/>
      <c r="C98" s="185"/>
      <c r="D98" s="131" t="s">
        <v>111</v>
      </c>
      <c r="E98" s="131"/>
      <c r="F98" s="68">
        <f>+F99</f>
        <v>93747.85</v>
      </c>
      <c r="G98" s="68">
        <f t="shared" ref="G98:J99" si="59">+G99</f>
        <v>99540</v>
      </c>
      <c r="H98" s="68">
        <f t="shared" si="59"/>
        <v>100000</v>
      </c>
      <c r="I98" s="68">
        <f t="shared" si="59"/>
        <v>100000</v>
      </c>
      <c r="J98" s="68">
        <f t="shared" si="59"/>
        <v>100000</v>
      </c>
    </row>
    <row r="99" spans="1:10" x14ac:dyDescent="0.3">
      <c r="A99" s="177">
        <v>55</v>
      </c>
      <c r="B99" s="178"/>
      <c r="C99" s="179"/>
      <c r="D99" s="129" t="s">
        <v>60</v>
      </c>
      <c r="E99" s="129"/>
      <c r="F99" s="69">
        <f>+F100</f>
        <v>93747.85</v>
      </c>
      <c r="G99" s="69">
        <f t="shared" si="59"/>
        <v>99540</v>
      </c>
      <c r="H99" s="69">
        <f t="shared" si="59"/>
        <v>100000</v>
      </c>
      <c r="I99" s="69">
        <f t="shared" si="59"/>
        <v>100000</v>
      </c>
      <c r="J99" s="69">
        <f t="shared" si="59"/>
        <v>100000</v>
      </c>
    </row>
    <row r="100" spans="1:10" x14ac:dyDescent="0.3">
      <c r="A100" s="180">
        <v>3</v>
      </c>
      <c r="B100" s="181"/>
      <c r="C100" s="182"/>
      <c r="D100" s="130" t="s">
        <v>21</v>
      </c>
      <c r="E100" s="130"/>
      <c r="F100" s="70">
        <f t="shared" ref="F100:G100" si="60">+F101</f>
        <v>93747.85</v>
      </c>
      <c r="G100" s="70">
        <f t="shared" si="60"/>
        <v>99540</v>
      </c>
      <c r="H100" s="70">
        <f>SUM(H101)</f>
        <v>100000</v>
      </c>
      <c r="I100" s="70">
        <v>100000</v>
      </c>
      <c r="J100" s="70">
        <f>SUM(J101)</f>
        <v>100000</v>
      </c>
    </row>
    <row r="101" spans="1:10" x14ac:dyDescent="0.3">
      <c r="A101" s="186">
        <v>37</v>
      </c>
      <c r="B101" s="187"/>
      <c r="C101" s="188"/>
      <c r="D101" s="130" t="s">
        <v>58</v>
      </c>
      <c r="E101" s="130"/>
      <c r="F101" s="70">
        <v>93747.85</v>
      </c>
      <c r="G101" s="70">
        <v>99540</v>
      </c>
      <c r="H101" s="70">
        <v>100000</v>
      </c>
      <c r="I101" s="70">
        <v>100000</v>
      </c>
      <c r="J101" s="70">
        <v>100000</v>
      </c>
    </row>
    <row r="102" spans="1:10" s="64" customFormat="1" x14ac:dyDescent="0.3">
      <c r="A102" s="183" t="s">
        <v>128</v>
      </c>
      <c r="B102" s="184"/>
      <c r="C102" s="185"/>
      <c r="D102" s="62" t="s">
        <v>68</v>
      </c>
      <c r="E102" s="62"/>
      <c r="F102" s="68">
        <f t="shared" ref="F102:J102" si="61">+F103+F106</f>
        <v>2787</v>
      </c>
      <c r="G102" s="68">
        <f t="shared" si="61"/>
        <v>3100</v>
      </c>
      <c r="H102" s="68">
        <f t="shared" si="61"/>
        <v>3100</v>
      </c>
      <c r="I102" s="68">
        <f t="shared" si="61"/>
        <v>3100</v>
      </c>
      <c r="J102" s="68">
        <f t="shared" si="61"/>
        <v>3100</v>
      </c>
    </row>
    <row r="103" spans="1:10" x14ac:dyDescent="0.3">
      <c r="A103" s="177">
        <v>42</v>
      </c>
      <c r="B103" s="178"/>
      <c r="C103" s="179"/>
      <c r="D103" s="63" t="s">
        <v>69</v>
      </c>
      <c r="E103" s="63"/>
      <c r="F103" s="69">
        <f t="shared" ref="F103:J104" si="62">+F104</f>
        <v>275.27999999999997</v>
      </c>
      <c r="G103" s="69">
        <f t="shared" si="62"/>
        <v>200</v>
      </c>
      <c r="H103" s="69">
        <f t="shared" si="62"/>
        <v>200</v>
      </c>
      <c r="I103" s="69">
        <f t="shared" si="62"/>
        <v>200</v>
      </c>
      <c r="J103" s="69">
        <f t="shared" si="62"/>
        <v>200</v>
      </c>
    </row>
    <row r="104" spans="1:10" x14ac:dyDescent="0.3">
      <c r="A104" s="180">
        <v>3</v>
      </c>
      <c r="B104" s="181"/>
      <c r="C104" s="182"/>
      <c r="D104" s="43" t="s">
        <v>21</v>
      </c>
      <c r="E104" s="43"/>
      <c r="F104" s="70">
        <f t="shared" si="62"/>
        <v>275.27999999999997</v>
      </c>
      <c r="G104" s="70">
        <f t="shared" si="62"/>
        <v>200</v>
      </c>
      <c r="H104" s="70">
        <f>SUM(H105)</f>
        <v>200</v>
      </c>
      <c r="I104" s="70">
        <v>200</v>
      </c>
      <c r="J104" s="70">
        <f>SUM(J105)</f>
        <v>200</v>
      </c>
    </row>
    <row r="105" spans="1:10" x14ac:dyDescent="0.3">
      <c r="A105" s="186">
        <v>32</v>
      </c>
      <c r="B105" s="187"/>
      <c r="C105" s="188"/>
      <c r="D105" s="43" t="s">
        <v>34</v>
      </c>
      <c r="E105" s="43"/>
      <c r="F105" s="70">
        <v>275.27999999999997</v>
      </c>
      <c r="G105" s="70">
        <v>200</v>
      </c>
      <c r="H105" s="71">
        <v>200</v>
      </c>
      <c r="I105" s="71">
        <v>200</v>
      </c>
      <c r="J105" s="71">
        <v>200</v>
      </c>
    </row>
    <row r="106" spans="1:10" x14ac:dyDescent="0.3">
      <c r="A106" s="177">
        <v>44</v>
      </c>
      <c r="B106" s="178"/>
      <c r="C106" s="179"/>
      <c r="D106" s="63" t="s">
        <v>65</v>
      </c>
      <c r="E106" s="63"/>
      <c r="F106" s="69">
        <f t="shared" ref="F106:J107" si="63">+F107</f>
        <v>2511.7199999999998</v>
      </c>
      <c r="G106" s="69">
        <f t="shared" si="63"/>
        <v>2900</v>
      </c>
      <c r="H106" s="69">
        <f t="shared" si="63"/>
        <v>2900</v>
      </c>
      <c r="I106" s="69">
        <f t="shared" si="63"/>
        <v>2900</v>
      </c>
      <c r="J106" s="69">
        <f t="shared" si="63"/>
        <v>2900</v>
      </c>
    </row>
    <row r="107" spans="1:10" x14ac:dyDescent="0.3">
      <c r="A107" s="180">
        <v>3</v>
      </c>
      <c r="B107" s="181"/>
      <c r="C107" s="182"/>
      <c r="D107" s="43" t="s">
        <v>21</v>
      </c>
      <c r="E107" s="43"/>
      <c r="F107" s="70">
        <f t="shared" si="63"/>
        <v>2511.7199999999998</v>
      </c>
      <c r="G107" s="70">
        <f t="shared" si="63"/>
        <v>2900</v>
      </c>
      <c r="H107" s="70">
        <f>SUM(H108)</f>
        <v>2900</v>
      </c>
      <c r="I107" s="70">
        <v>2900</v>
      </c>
      <c r="J107" s="70">
        <f>SUM(J108)</f>
        <v>2900</v>
      </c>
    </row>
    <row r="108" spans="1:10" x14ac:dyDescent="0.3">
      <c r="A108" s="186">
        <v>32</v>
      </c>
      <c r="B108" s="187"/>
      <c r="C108" s="188"/>
      <c r="D108" s="43" t="s">
        <v>34</v>
      </c>
      <c r="E108" s="43"/>
      <c r="F108" s="70">
        <v>2511.7199999999998</v>
      </c>
      <c r="G108" s="70">
        <v>2900</v>
      </c>
      <c r="H108" s="70">
        <v>2900</v>
      </c>
      <c r="I108" s="70">
        <v>2900</v>
      </c>
      <c r="J108" s="70">
        <v>2900</v>
      </c>
    </row>
    <row r="109" spans="1:10" s="64" customFormat="1" x14ac:dyDescent="0.3">
      <c r="A109" s="189">
        <v>8056</v>
      </c>
      <c r="B109" s="190"/>
      <c r="C109" s="191"/>
      <c r="D109" s="61" t="s">
        <v>70</v>
      </c>
      <c r="E109" s="44"/>
      <c r="F109" s="67">
        <f t="shared" ref="F109:J112" si="64">+F110</f>
        <v>21175.5</v>
      </c>
      <c r="G109" s="67">
        <f t="shared" si="64"/>
        <v>26400</v>
      </c>
      <c r="H109" s="67">
        <f t="shared" si="64"/>
        <v>38000</v>
      </c>
      <c r="I109" s="67">
        <f t="shared" si="64"/>
        <v>38000</v>
      </c>
      <c r="J109" s="67">
        <f t="shared" si="64"/>
        <v>38000</v>
      </c>
    </row>
    <row r="110" spans="1:10" s="64" customFormat="1" x14ac:dyDescent="0.3">
      <c r="A110" s="183" t="s">
        <v>130</v>
      </c>
      <c r="B110" s="184"/>
      <c r="C110" s="185"/>
      <c r="D110" s="62" t="s">
        <v>71</v>
      </c>
      <c r="E110" s="62"/>
      <c r="F110" s="68">
        <f t="shared" si="64"/>
        <v>21175.5</v>
      </c>
      <c r="G110" s="68">
        <f t="shared" si="64"/>
        <v>26400</v>
      </c>
      <c r="H110" s="68">
        <f t="shared" si="64"/>
        <v>38000</v>
      </c>
      <c r="I110" s="68">
        <f t="shared" si="64"/>
        <v>38000</v>
      </c>
      <c r="J110" s="68">
        <f t="shared" si="64"/>
        <v>38000</v>
      </c>
    </row>
    <row r="111" spans="1:10" x14ac:dyDescent="0.3">
      <c r="A111" s="177">
        <v>31</v>
      </c>
      <c r="B111" s="178"/>
      <c r="C111" s="179"/>
      <c r="D111" s="63" t="s">
        <v>50</v>
      </c>
      <c r="E111" s="63"/>
      <c r="F111" s="69">
        <f t="shared" si="64"/>
        <v>21175.5</v>
      </c>
      <c r="G111" s="69">
        <f t="shared" si="64"/>
        <v>26400</v>
      </c>
      <c r="H111" s="69">
        <f t="shared" si="64"/>
        <v>38000</v>
      </c>
      <c r="I111" s="69">
        <f t="shared" si="64"/>
        <v>38000</v>
      </c>
      <c r="J111" s="69">
        <f t="shared" si="64"/>
        <v>38000</v>
      </c>
    </row>
    <row r="112" spans="1:10" x14ac:dyDescent="0.3">
      <c r="A112" s="180">
        <v>4</v>
      </c>
      <c r="B112" s="181"/>
      <c r="C112" s="182"/>
      <c r="D112" s="31" t="s">
        <v>23</v>
      </c>
      <c r="E112" s="43"/>
      <c r="F112" s="70">
        <f t="shared" si="64"/>
        <v>21175.5</v>
      </c>
      <c r="G112" s="70">
        <f t="shared" si="64"/>
        <v>26400</v>
      </c>
      <c r="H112" s="70">
        <f>SUM(H113)</f>
        <v>38000</v>
      </c>
      <c r="I112" s="70">
        <f>SUM(I113)</f>
        <v>38000</v>
      </c>
      <c r="J112" s="70">
        <f>SUM(J113)</f>
        <v>38000</v>
      </c>
    </row>
    <row r="113" spans="1:10" x14ac:dyDescent="0.3">
      <c r="A113" s="186">
        <v>42</v>
      </c>
      <c r="B113" s="187"/>
      <c r="C113" s="188"/>
      <c r="D113" s="31" t="s">
        <v>44</v>
      </c>
      <c r="E113" s="43"/>
      <c r="F113" s="70">
        <v>21175.5</v>
      </c>
      <c r="G113" s="70">
        <v>26400</v>
      </c>
      <c r="H113" s="71">
        <v>38000</v>
      </c>
      <c r="I113" s="71">
        <v>38000</v>
      </c>
      <c r="J113" s="71">
        <v>38000</v>
      </c>
    </row>
    <row r="114" spans="1:10" s="64" customFormat="1" x14ac:dyDescent="0.3">
      <c r="A114" s="189"/>
      <c r="B114" s="190"/>
      <c r="C114" s="191"/>
      <c r="D114" s="61"/>
      <c r="E114" s="44"/>
      <c r="F114" s="67"/>
      <c r="G114" s="67"/>
      <c r="H114" s="67"/>
      <c r="I114" s="67"/>
      <c r="J114" s="67"/>
    </row>
    <row r="115" spans="1:10" s="64" customFormat="1" x14ac:dyDescent="0.3">
      <c r="A115" s="183">
        <v>157001</v>
      </c>
      <c r="B115" s="184"/>
      <c r="C115" s="185"/>
      <c r="D115" s="136" t="s">
        <v>132</v>
      </c>
      <c r="E115" s="136"/>
      <c r="F115" s="68">
        <f>+F116+F120</f>
        <v>100287.20999999999</v>
      </c>
      <c r="G115" s="68">
        <f t="shared" ref="G115:J115" si="65">+G116+G120</f>
        <v>122150</v>
      </c>
      <c r="H115" s="68">
        <f t="shared" si="65"/>
        <v>128250</v>
      </c>
      <c r="I115" s="68">
        <f t="shared" si="65"/>
        <v>128250</v>
      </c>
      <c r="J115" s="68">
        <f t="shared" si="65"/>
        <v>128250</v>
      </c>
    </row>
    <row r="116" spans="1:10" x14ac:dyDescent="0.3">
      <c r="A116" s="177">
        <v>11</v>
      </c>
      <c r="B116" s="178"/>
      <c r="C116" s="179"/>
      <c r="D116" s="137" t="s">
        <v>18</v>
      </c>
      <c r="E116" s="137"/>
      <c r="F116" s="69">
        <f>+F117</f>
        <v>96240.81</v>
      </c>
      <c r="G116" s="69">
        <f t="shared" ref="G116:J116" si="66">+G117</f>
        <v>117650</v>
      </c>
      <c r="H116" s="69">
        <f t="shared" si="66"/>
        <v>123750</v>
      </c>
      <c r="I116" s="69">
        <f t="shared" si="66"/>
        <v>123750</v>
      </c>
      <c r="J116" s="69">
        <f t="shared" si="66"/>
        <v>123750</v>
      </c>
    </row>
    <row r="117" spans="1:10" x14ac:dyDescent="0.3">
      <c r="A117" s="180">
        <v>3</v>
      </c>
      <c r="B117" s="181"/>
      <c r="C117" s="182"/>
      <c r="D117" s="138" t="s">
        <v>21</v>
      </c>
      <c r="E117" s="138"/>
      <c r="F117" s="70">
        <f>+F118+F119</f>
        <v>96240.81</v>
      </c>
      <c r="G117" s="70">
        <f t="shared" ref="G117" si="67">+G118+G119</f>
        <v>117650</v>
      </c>
      <c r="H117" s="70">
        <f>SUM(H118:H119)</f>
        <v>123750</v>
      </c>
      <c r="I117" s="70">
        <v>123750</v>
      </c>
      <c r="J117" s="70">
        <f>SUM(J118:J119)</f>
        <v>123750</v>
      </c>
    </row>
    <row r="118" spans="1:10" x14ac:dyDescent="0.3">
      <c r="A118" s="186">
        <v>31</v>
      </c>
      <c r="B118" s="187"/>
      <c r="C118" s="188"/>
      <c r="D118" s="138" t="s">
        <v>22</v>
      </c>
      <c r="E118" s="138"/>
      <c r="F118" s="107">
        <v>92389.61</v>
      </c>
      <c r="G118" s="70">
        <v>113850</v>
      </c>
      <c r="H118" s="71">
        <v>118750</v>
      </c>
      <c r="I118" s="71">
        <v>118750</v>
      </c>
      <c r="J118" s="71">
        <v>118750</v>
      </c>
    </row>
    <row r="119" spans="1:10" x14ac:dyDescent="0.3">
      <c r="A119" s="186">
        <v>32</v>
      </c>
      <c r="B119" s="187"/>
      <c r="C119" s="188"/>
      <c r="D119" s="138" t="s">
        <v>34</v>
      </c>
      <c r="E119" s="138"/>
      <c r="F119" s="70">
        <v>3851.2</v>
      </c>
      <c r="G119" s="70">
        <v>3800</v>
      </c>
      <c r="H119" s="71">
        <v>5000</v>
      </c>
      <c r="I119" s="71">
        <v>5000</v>
      </c>
      <c r="J119" s="71">
        <v>5000</v>
      </c>
    </row>
    <row r="120" spans="1:10" x14ac:dyDescent="0.3">
      <c r="A120" s="177">
        <v>55</v>
      </c>
      <c r="B120" s="178"/>
      <c r="C120" s="179"/>
      <c r="D120" s="137" t="s">
        <v>60</v>
      </c>
      <c r="E120" s="137"/>
      <c r="F120" s="69">
        <f>+F121+F123</f>
        <v>4046.4</v>
      </c>
      <c r="G120" s="69">
        <f t="shared" ref="G120:J120" si="68">+G121+G123</f>
        <v>4500</v>
      </c>
      <c r="H120" s="69">
        <f t="shared" si="68"/>
        <v>4500</v>
      </c>
      <c r="I120" s="69">
        <f t="shared" si="68"/>
        <v>4500</v>
      </c>
      <c r="J120" s="69">
        <f t="shared" si="68"/>
        <v>4500</v>
      </c>
    </row>
    <row r="121" spans="1:10" x14ac:dyDescent="0.3">
      <c r="A121" s="180">
        <v>3</v>
      </c>
      <c r="B121" s="181"/>
      <c r="C121" s="182"/>
      <c r="D121" s="138" t="s">
        <v>21</v>
      </c>
      <c r="E121" s="138"/>
      <c r="F121" s="70">
        <f>+F122</f>
        <v>2964.65</v>
      </c>
      <c r="G121" s="70">
        <f t="shared" ref="G121" si="69">+G122</f>
        <v>3300</v>
      </c>
      <c r="H121" s="70">
        <f>SUM(H122)</f>
        <v>3300</v>
      </c>
      <c r="I121" s="70">
        <v>3300</v>
      </c>
      <c r="J121" s="70">
        <f>SUM(J122)</f>
        <v>3300</v>
      </c>
    </row>
    <row r="122" spans="1:10" x14ac:dyDescent="0.3">
      <c r="A122" s="186">
        <v>32</v>
      </c>
      <c r="B122" s="187"/>
      <c r="C122" s="188"/>
      <c r="D122" s="138" t="s">
        <v>34</v>
      </c>
      <c r="E122" s="138"/>
      <c r="F122" s="70">
        <v>2964.65</v>
      </c>
      <c r="G122" s="70">
        <v>3300</v>
      </c>
      <c r="H122" s="70">
        <v>3300</v>
      </c>
      <c r="I122" s="70">
        <v>3300</v>
      </c>
      <c r="J122" s="70">
        <v>3300</v>
      </c>
    </row>
    <row r="123" spans="1:10" x14ac:dyDescent="0.3">
      <c r="A123" s="180">
        <v>4</v>
      </c>
      <c r="B123" s="181"/>
      <c r="C123" s="182"/>
      <c r="D123" s="138" t="s">
        <v>23</v>
      </c>
      <c r="E123" s="138"/>
      <c r="F123" s="70">
        <f>+F124</f>
        <v>1081.75</v>
      </c>
      <c r="G123" s="70">
        <f t="shared" ref="G123" si="70">+G124</f>
        <v>1200</v>
      </c>
      <c r="H123" s="70">
        <f>SUM(H124)</f>
        <v>1200</v>
      </c>
      <c r="I123" s="70">
        <v>1200</v>
      </c>
      <c r="J123" s="70">
        <f>SUM(J124)</f>
        <v>1200</v>
      </c>
    </row>
    <row r="124" spans="1:10" x14ac:dyDescent="0.3">
      <c r="A124" s="186">
        <v>42</v>
      </c>
      <c r="B124" s="187"/>
      <c r="C124" s="188"/>
      <c r="D124" s="138" t="s">
        <v>44</v>
      </c>
      <c r="E124" s="138"/>
      <c r="F124" s="70">
        <v>1081.75</v>
      </c>
      <c r="G124" s="70">
        <v>1200</v>
      </c>
      <c r="H124" s="71">
        <v>1200</v>
      </c>
      <c r="I124" s="71">
        <v>1200</v>
      </c>
      <c r="J124" s="71">
        <v>1200</v>
      </c>
    </row>
    <row r="125" spans="1:10" s="64" customFormat="1" hidden="1" x14ac:dyDescent="0.3">
      <c r="A125" s="183" t="s">
        <v>72</v>
      </c>
      <c r="B125" s="184"/>
      <c r="C125" s="185"/>
      <c r="D125" s="62" t="s">
        <v>71</v>
      </c>
      <c r="E125" s="62"/>
      <c r="F125" s="68">
        <f t="shared" ref="F125:J127" si="71">+F126</f>
        <v>0</v>
      </c>
      <c r="G125" s="68">
        <f t="shared" si="71"/>
        <v>0</v>
      </c>
      <c r="H125" s="68">
        <f t="shared" si="71"/>
        <v>0</v>
      </c>
      <c r="I125" s="68">
        <f t="shared" si="71"/>
        <v>0</v>
      </c>
      <c r="J125" s="68">
        <f t="shared" si="71"/>
        <v>0</v>
      </c>
    </row>
    <row r="126" spans="1:10" hidden="1" x14ac:dyDescent="0.3">
      <c r="A126" s="177">
        <v>25</v>
      </c>
      <c r="B126" s="178"/>
      <c r="C126" s="179"/>
      <c r="D126" s="63" t="s">
        <v>73</v>
      </c>
      <c r="E126" s="63"/>
      <c r="F126" s="69">
        <f t="shared" si="71"/>
        <v>0</v>
      </c>
      <c r="G126" s="69">
        <f t="shared" si="71"/>
        <v>0</v>
      </c>
      <c r="H126" s="69">
        <f t="shared" si="71"/>
        <v>0</v>
      </c>
      <c r="I126" s="69">
        <f t="shared" si="71"/>
        <v>0</v>
      </c>
      <c r="J126" s="69">
        <f t="shared" si="71"/>
        <v>0</v>
      </c>
    </row>
    <row r="127" spans="1:10" hidden="1" x14ac:dyDescent="0.3">
      <c r="A127" s="180">
        <v>4</v>
      </c>
      <c r="B127" s="181"/>
      <c r="C127" s="182"/>
      <c r="D127" s="43" t="s">
        <v>23</v>
      </c>
      <c r="E127" s="43"/>
      <c r="F127" s="70">
        <f t="shared" si="71"/>
        <v>0</v>
      </c>
      <c r="G127" s="70">
        <f t="shared" si="71"/>
        <v>0</v>
      </c>
      <c r="H127" s="70">
        <f t="shared" si="71"/>
        <v>0</v>
      </c>
      <c r="I127" s="70">
        <f t="shared" si="71"/>
        <v>0</v>
      </c>
      <c r="J127" s="70">
        <f t="shared" si="71"/>
        <v>0</v>
      </c>
    </row>
    <row r="128" spans="1:10" hidden="1" x14ac:dyDescent="0.3">
      <c r="A128" s="186">
        <v>42</v>
      </c>
      <c r="B128" s="187"/>
      <c r="C128" s="188"/>
      <c r="D128" s="43" t="s">
        <v>44</v>
      </c>
      <c r="E128" s="43"/>
      <c r="F128" s="70">
        <v>0</v>
      </c>
      <c r="G128" s="70">
        <v>0</v>
      </c>
      <c r="H128" s="71">
        <v>0</v>
      </c>
      <c r="I128" s="71">
        <v>0</v>
      </c>
      <c r="J128" s="71">
        <v>0</v>
      </c>
    </row>
    <row r="129" spans="4:10" x14ac:dyDescent="0.3">
      <c r="F129" s="72"/>
      <c r="G129" s="72"/>
      <c r="H129" s="72"/>
      <c r="I129" s="72"/>
      <c r="J129" s="72"/>
    </row>
    <row r="130" spans="4:10" outlineLevel="1" x14ac:dyDescent="0.3">
      <c r="D130" s="66" t="s">
        <v>74</v>
      </c>
      <c r="F130" s="72">
        <f>SUM(F116+F88+F76+F67+F50+F21)</f>
        <v>292799.99000000005</v>
      </c>
      <c r="G130" s="72">
        <f>SUM(G116+G89+G76+G67+G50+G21)</f>
        <v>455150</v>
      </c>
      <c r="H130" s="72">
        <f>SUM(H21+H50+H76+H88+H116)</f>
        <v>404750</v>
      </c>
      <c r="I130" s="72">
        <f>SUM(I116+I88+I77+I50+I21)</f>
        <v>404750</v>
      </c>
      <c r="J130" s="72">
        <f>SUM(J116+J88+J76+J50+J21)</f>
        <v>404750</v>
      </c>
    </row>
    <row r="131" spans="4:10" outlineLevel="1" x14ac:dyDescent="0.3">
      <c r="D131" s="66" t="s">
        <v>113</v>
      </c>
      <c r="F131" s="72">
        <f>+F84</f>
        <v>0</v>
      </c>
      <c r="G131" s="72"/>
      <c r="H131" s="72">
        <f>+H84</f>
        <v>0</v>
      </c>
      <c r="I131" s="72">
        <f>+I84</f>
        <v>0</v>
      </c>
      <c r="J131" s="72">
        <f>+J84</f>
        <v>0</v>
      </c>
    </row>
    <row r="132" spans="4:10" outlineLevel="1" x14ac:dyDescent="0.3">
      <c r="D132" s="66" t="s">
        <v>75</v>
      </c>
      <c r="F132" s="72">
        <f>SUM(F111+F9)</f>
        <v>128879.5</v>
      </c>
      <c r="G132" s="72">
        <f>SUM(G9+G110)</f>
        <v>137400</v>
      </c>
      <c r="H132" s="72">
        <f>+H9+H111+H67</f>
        <v>149000</v>
      </c>
      <c r="I132" s="72">
        <f>+I9+I111+I67</f>
        <v>149000</v>
      </c>
      <c r="J132" s="72">
        <f>+J9+J111+J67</f>
        <v>149000</v>
      </c>
    </row>
    <row r="133" spans="4:10" outlineLevel="1" x14ac:dyDescent="0.3">
      <c r="D133" s="66" t="s">
        <v>76</v>
      </c>
      <c r="F133" s="72">
        <f>+F103</f>
        <v>275.27999999999997</v>
      </c>
      <c r="G133" s="72">
        <f>SUM(G103)</f>
        <v>200</v>
      </c>
      <c r="H133" s="72">
        <f>+H103</f>
        <v>200</v>
      </c>
      <c r="I133" s="72">
        <f>+I103</f>
        <v>200</v>
      </c>
      <c r="J133" s="72">
        <f>+J103</f>
        <v>200</v>
      </c>
    </row>
    <row r="134" spans="4:10" outlineLevel="1" x14ac:dyDescent="0.3">
      <c r="D134" s="66" t="s">
        <v>77</v>
      </c>
      <c r="F134" s="72">
        <f>SUM(F106+F80)</f>
        <v>33311.72</v>
      </c>
      <c r="G134" s="72">
        <f>SUM(G106+G80)</f>
        <v>53700</v>
      </c>
      <c r="H134" s="72">
        <f>+H106+H80</f>
        <v>53700</v>
      </c>
      <c r="I134" s="72">
        <f>+I106+I80</f>
        <v>53700</v>
      </c>
      <c r="J134" s="72">
        <f>+J106+J80</f>
        <v>53700</v>
      </c>
    </row>
    <row r="135" spans="4:10" outlineLevel="1" x14ac:dyDescent="0.3">
      <c r="D135" s="66" t="s">
        <v>78</v>
      </c>
      <c r="F135" s="72">
        <f>SUM(F14)</f>
        <v>1660028.34</v>
      </c>
      <c r="G135" s="72">
        <f>SUM(G14)</f>
        <v>2073300</v>
      </c>
      <c r="H135" s="72">
        <f>+H14</f>
        <v>2170700</v>
      </c>
      <c r="I135" s="72">
        <f>+I14</f>
        <v>2170700</v>
      </c>
      <c r="J135" s="72">
        <f>+J14</f>
        <v>2170700</v>
      </c>
    </row>
    <row r="136" spans="4:10" outlineLevel="1" x14ac:dyDescent="0.3">
      <c r="D136" s="66" t="s">
        <v>80</v>
      </c>
      <c r="F136" s="72">
        <f>SUM(F120+F99+F95+F91+F55+F36)</f>
        <v>206092.52999999997</v>
      </c>
      <c r="G136" s="72">
        <f>SUM(G120+G99+G95+G91+G55+G36)</f>
        <v>194640</v>
      </c>
      <c r="H136" s="72">
        <v>195100</v>
      </c>
      <c r="I136" s="72">
        <v>195100</v>
      </c>
      <c r="J136" s="72">
        <v>195100</v>
      </c>
    </row>
    <row r="137" spans="4:10" outlineLevel="1" x14ac:dyDescent="0.3">
      <c r="D137" s="66" t="s">
        <v>79</v>
      </c>
      <c r="F137" s="72">
        <f>SUM(F25)</f>
        <v>11124.130000000001</v>
      </c>
      <c r="G137" s="72">
        <f>SUM(G25)</f>
        <v>8000</v>
      </c>
      <c r="H137" s="72">
        <f>SUM(H25)</f>
        <v>18000</v>
      </c>
      <c r="I137" s="72">
        <f>SUM(I25)</f>
        <v>18000</v>
      </c>
      <c r="J137" s="72">
        <f>SUM(J25)</f>
        <v>18000</v>
      </c>
    </row>
    <row r="138" spans="4:10" outlineLevel="1" x14ac:dyDescent="0.3">
      <c r="D138" s="66" t="s">
        <v>81</v>
      </c>
      <c r="F138" s="72">
        <f>+F31+F61</f>
        <v>1733.36</v>
      </c>
      <c r="G138" s="72">
        <f>+G31+G61</f>
        <v>0</v>
      </c>
      <c r="H138" s="72">
        <f>+H31+H61</f>
        <v>0</v>
      </c>
      <c r="I138" s="72">
        <f>+I31+I61</f>
        <v>0</v>
      </c>
      <c r="J138" s="72">
        <f>+J31+J61</f>
        <v>0</v>
      </c>
    </row>
    <row r="139" spans="4:10" s="64" customFormat="1" outlineLevel="1" x14ac:dyDescent="0.3">
      <c r="F139" s="73">
        <f>SUM(F130:F138)</f>
        <v>2334244.8499999996</v>
      </c>
      <c r="G139" s="73">
        <f>SUM(G130:G137)</f>
        <v>2922390</v>
      </c>
      <c r="H139" s="73">
        <f>SUM(H130:H137)</f>
        <v>2991450</v>
      </c>
      <c r="I139" s="73">
        <f>SUM(I130:I138)</f>
        <v>2991450</v>
      </c>
      <c r="J139" s="73">
        <f>SUM(J130:J138)</f>
        <v>2991450</v>
      </c>
    </row>
    <row r="140" spans="4:10" s="64" customFormat="1" outlineLevel="1" x14ac:dyDescent="0.3">
      <c r="F140" s="73">
        <v>2334244.85</v>
      </c>
      <c r="G140" s="73">
        <f>SUM(G130:G138)</f>
        <v>2922390</v>
      </c>
      <c r="H140" s="73">
        <f>SUM(H130:H138)</f>
        <v>2991450</v>
      </c>
      <c r="I140" s="73">
        <f>SUM(I130:I138)</f>
        <v>2991450</v>
      </c>
      <c r="J140" s="73">
        <f>SUM(J130:J137)</f>
        <v>2991450</v>
      </c>
    </row>
    <row r="141" spans="4:10" s="64" customFormat="1" outlineLevel="1" x14ac:dyDescent="0.3">
      <c r="F141" s="73">
        <f>+F139-F140</f>
        <v>0</v>
      </c>
      <c r="G141" s="73">
        <f t="shared" ref="G141:J141" si="72">+G139-G140</f>
        <v>0</v>
      </c>
      <c r="H141" s="73">
        <f t="shared" si="72"/>
        <v>0</v>
      </c>
      <c r="I141" s="73">
        <f t="shared" si="72"/>
        <v>0</v>
      </c>
      <c r="J141" s="73">
        <f t="shared" si="72"/>
        <v>0</v>
      </c>
    </row>
    <row r="143" spans="4:10" x14ac:dyDescent="0.3">
      <c r="F143" s="72"/>
      <c r="G143" s="72"/>
      <c r="H143" s="72"/>
      <c r="I143" s="72"/>
      <c r="J143" s="72"/>
    </row>
    <row r="144" spans="4:10" x14ac:dyDescent="0.3">
      <c r="F144" s="72"/>
      <c r="G144" s="72"/>
      <c r="H144" s="72"/>
      <c r="I144" s="72"/>
      <c r="J144" s="72"/>
    </row>
  </sheetData>
  <mergeCells count="122">
    <mergeCell ref="A110:C110"/>
    <mergeCell ref="A111:C111"/>
    <mergeCell ref="A94:C94"/>
    <mergeCell ref="A95:C95"/>
    <mergeCell ref="A96:C96"/>
    <mergeCell ref="A97:C97"/>
    <mergeCell ref="A98:C98"/>
    <mergeCell ref="A99:C99"/>
    <mergeCell ref="A100:C100"/>
    <mergeCell ref="A101:C101"/>
    <mergeCell ref="A106:C106"/>
    <mergeCell ref="A107:C107"/>
    <mergeCell ref="A105:C105"/>
    <mergeCell ref="A108:C108"/>
    <mergeCell ref="A103:C103"/>
    <mergeCell ref="A104:C104"/>
    <mergeCell ref="A91:C91"/>
    <mergeCell ref="A87:C87"/>
    <mergeCell ref="A88:C88"/>
    <mergeCell ref="A89:C89"/>
    <mergeCell ref="A90:C90"/>
    <mergeCell ref="A81:C81"/>
    <mergeCell ref="A82:C82"/>
    <mergeCell ref="A83:C83"/>
    <mergeCell ref="A75:C75"/>
    <mergeCell ref="A76:C76"/>
    <mergeCell ref="A77:C77"/>
    <mergeCell ref="A38:C38"/>
    <mergeCell ref="A23:C23"/>
    <mergeCell ref="A24:C24"/>
    <mergeCell ref="A60:C60"/>
    <mergeCell ref="A44:C44"/>
    <mergeCell ref="A58:C58"/>
    <mergeCell ref="A56:C56"/>
    <mergeCell ref="A57:C57"/>
    <mergeCell ref="A54:C54"/>
    <mergeCell ref="A52:C52"/>
    <mergeCell ref="A53:C53"/>
    <mergeCell ref="A55:C55"/>
    <mergeCell ref="A49:C49"/>
    <mergeCell ref="A50:C50"/>
    <mergeCell ref="A51:C51"/>
    <mergeCell ref="A59:C59"/>
    <mergeCell ref="A43:C43"/>
    <mergeCell ref="A45:C45"/>
    <mergeCell ref="A46:C46"/>
    <mergeCell ref="A47:C47"/>
    <mergeCell ref="A48:C48"/>
    <mergeCell ref="A1:J1"/>
    <mergeCell ref="A3:J3"/>
    <mergeCell ref="A7:C7"/>
    <mergeCell ref="A8:C8"/>
    <mergeCell ref="A6:C6"/>
    <mergeCell ref="A9:C9"/>
    <mergeCell ref="A10:C10"/>
    <mergeCell ref="A12:C12"/>
    <mergeCell ref="A11:C11"/>
    <mergeCell ref="A13:C13"/>
    <mergeCell ref="A14:C14"/>
    <mergeCell ref="A15:C15"/>
    <mergeCell ref="A16:C16"/>
    <mergeCell ref="A17:C17"/>
    <mergeCell ref="A19:C19"/>
    <mergeCell ref="A18:C18"/>
    <mergeCell ref="A20:C20"/>
    <mergeCell ref="A42:C42"/>
    <mergeCell ref="A32:C32"/>
    <mergeCell ref="A33:C33"/>
    <mergeCell ref="A34:C34"/>
    <mergeCell ref="A36:C36"/>
    <mergeCell ref="A37:C37"/>
    <mergeCell ref="A39:C39"/>
    <mergeCell ref="A41:C41"/>
    <mergeCell ref="A21:C21"/>
    <mergeCell ref="A22:C22"/>
    <mergeCell ref="A31:C31"/>
    <mergeCell ref="A25:C25"/>
    <mergeCell ref="A26:C26"/>
    <mergeCell ref="A27:C27"/>
    <mergeCell ref="A30:C30"/>
    <mergeCell ref="A29:C29"/>
    <mergeCell ref="A114:C114"/>
    <mergeCell ref="A125:C125"/>
    <mergeCell ref="A126:C126"/>
    <mergeCell ref="A84:C84"/>
    <mergeCell ref="A85:C85"/>
    <mergeCell ref="A86:C86"/>
    <mergeCell ref="A102:C102"/>
    <mergeCell ref="A127:C127"/>
    <mergeCell ref="A128:C128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92:C92"/>
    <mergeCell ref="A93:C93"/>
    <mergeCell ref="A115:C115"/>
    <mergeCell ref="A116:C116"/>
    <mergeCell ref="A112:C112"/>
    <mergeCell ref="A113:C113"/>
    <mergeCell ref="A109:C109"/>
    <mergeCell ref="A61:C61"/>
    <mergeCell ref="A62:C62"/>
    <mergeCell ref="A66:C66"/>
    <mergeCell ref="A67:C67"/>
    <mergeCell ref="A68:C68"/>
    <mergeCell ref="A69:C69"/>
    <mergeCell ref="A80:C80"/>
    <mergeCell ref="A63:C63"/>
    <mergeCell ref="A64:C64"/>
    <mergeCell ref="A65:C65"/>
    <mergeCell ref="A79:C79"/>
    <mergeCell ref="A78:C78"/>
    <mergeCell ref="A70:C70"/>
    <mergeCell ref="A71:C71"/>
    <mergeCell ref="A72:C72"/>
    <mergeCell ref="A73:C73"/>
    <mergeCell ref="A74:C74"/>
  </mergeCell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66" firstPageNumber="2" orientation="landscape" useFirstPageNumber="1" r:id="rId1"/>
  <headerFooter alignWithMargins="0"/>
  <rowBreaks count="2" manualBreakCount="2">
    <brk id="48" max="9" man="1"/>
    <brk id="7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84D9E-1405-49D2-9232-EF8BD430E88C}">
  <dimension ref="B2:T43"/>
  <sheetViews>
    <sheetView workbookViewId="0">
      <pane xSplit="2" ySplit="2" topLeftCell="C18" activePane="bottomRight" state="frozen"/>
      <selection activeCell="A6" sqref="A6"/>
      <selection pane="topRight" activeCell="A6" sqref="A6"/>
      <selection pane="bottomLeft" activeCell="A6" sqref="A6"/>
      <selection pane="bottomRight" activeCell="D9" sqref="D9"/>
    </sheetView>
  </sheetViews>
  <sheetFormatPr defaultRowHeight="14.4" x14ac:dyDescent="0.3"/>
  <cols>
    <col min="2" max="2" width="15" customWidth="1"/>
    <col min="3" max="7" width="25.6640625" style="72" customWidth="1"/>
    <col min="8" max="20" width="9.109375" style="72"/>
  </cols>
  <sheetData>
    <row r="2" spans="2:20" ht="28.8" x14ac:dyDescent="0.3">
      <c r="B2" s="113" t="s">
        <v>91</v>
      </c>
      <c r="C2" s="111" t="s">
        <v>142</v>
      </c>
      <c r="D2" s="111" t="s">
        <v>136</v>
      </c>
      <c r="E2" s="111" t="s">
        <v>134</v>
      </c>
      <c r="F2" s="111" t="s">
        <v>101</v>
      </c>
      <c r="G2" s="114" t="s">
        <v>135</v>
      </c>
    </row>
    <row r="3" spans="2:20" s="64" customFormat="1" x14ac:dyDescent="0.3">
      <c r="B3" s="75" t="s">
        <v>87</v>
      </c>
      <c r="C3" s="76">
        <f>SUM(C4:C12)</f>
        <v>2334244.85</v>
      </c>
      <c r="D3" s="76">
        <f t="shared" ref="D3" si="0">SUM(D4:D12)</f>
        <v>2922390</v>
      </c>
      <c r="E3" s="76">
        <f t="shared" ref="E3" si="1">SUM(E4:E12)</f>
        <v>2991450</v>
      </c>
      <c r="F3" s="76">
        <f t="shared" ref="F3" si="2">SUM(F4:F12)</f>
        <v>2991450</v>
      </c>
      <c r="G3" s="76">
        <f t="shared" ref="G3" si="3">SUM(G4:G12)</f>
        <v>2991450</v>
      </c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2:20" x14ac:dyDescent="0.3">
      <c r="B4" s="81" t="s">
        <v>74</v>
      </c>
      <c r="C4" s="82">
        <v>292799.99</v>
      </c>
      <c r="D4" s="82">
        <v>455150</v>
      </c>
      <c r="E4" s="82">
        <v>404750</v>
      </c>
      <c r="F4" s="82">
        <v>404750</v>
      </c>
      <c r="G4" s="82">
        <v>404750</v>
      </c>
    </row>
    <row r="5" spans="2:20" x14ac:dyDescent="0.3">
      <c r="B5" s="81" t="s">
        <v>113</v>
      </c>
      <c r="C5" s="132"/>
      <c r="D5" s="132">
        <v>0</v>
      </c>
      <c r="E5" s="132">
        <v>0</v>
      </c>
      <c r="F5" s="132">
        <v>0</v>
      </c>
      <c r="G5" s="132">
        <v>0</v>
      </c>
    </row>
    <row r="6" spans="2:20" x14ac:dyDescent="0.3">
      <c r="B6" s="83" t="s">
        <v>75</v>
      </c>
      <c r="C6" s="84">
        <f>+' Račun prihoda i rashoda'!F24</f>
        <v>128879.5</v>
      </c>
      <c r="D6" s="84">
        <f>+' Račun prihoda i rashoda'!G24</f>
        <v>137400</v>
      </c>
      <c r="E6" s="84">
        <f>+' Račun prihoda i rashoda'!H24</f>
        <v>149000</v>
      </c>
      <c r="F6" s="84">
        <v>149000</v>
      </c>
      <c r="G6" s="84">
        <v>149000</v>
      </c>
    </row>
    <row r="7" spans="2:20" x14ac:dyDescent="0.3">
      <c r="B7" s="83" t="s">
        <v>76</v>
      </c>
      <c r="C7" s="84">
        <f>+' Račun prihoda i rashoda'!F25</f>
        <v>275.27999999999997</v>
      </c>
      <c r="D7" s="84">
        <f>+' Račun prihoda i rashoda'!G25</f>
        <v>200</v>
      </c>
      <c r="E7" s="84">
        <f>+' Račun prihoda i rashoda'!H25</f>
        <v>200</v>
      </c>
      <c r="F7" s="84">
        <f>+' Račun prihoda i rashoda'!I25</f>
        <v>200</v>
      </c>
      <c r="G7" s="84">
        <f>+' Račun prihoda i rashoda'!J25</f>
        <v>200</v>
      </c>
    </row>
    <row r="8" spans="2:20" x14ac:dyDescent="0.3">
      <c r="B8" s="83" t="s">
        <v>77</v>
      </c>
      <c r="C8" s="84">
        <f>+' Račun prihoda i rashoda'!F26</f>
        <v>33311.72</v>
      </c>
      <c r="D8" s="84">
        <f>+' Račun prihoda i rashoda'!G26</f>
        <v>53700</v>
      </c>
      <c r="E8" s="84">
        <f>+' Račun prihoda i rashoda'!H26</f>
        <v>53700</v>
      </c>
      <c r="F8" s="84">
        <f>+' Račun prihoda i rashoda'!I26</f>
        <v>53700</v>
      </c>
      <c r="G8" s="84">
        <f>+' Račun prihoda i rashoda'!J26</f>
        <v>53700</v>
      </c>
    </row>
    <row r="9" spans="2:20" x14ac:dyDescent="0.3">
      <c r="B9" s="83" t="s">
        <v>78</v>
      </c>
      <c r="C9" s="84">
        <v>1660028.34</v>
      </c>
      <c r="D9" s="84">
        <v>2073300</v>
      </c>
      <c r="E9" s="84">
        <v>2170700</v>
      </c>
      <c r="F9" s="84">
        <v>2170700</v>
      </c>
      <c r="G9" s="84">
        <v>2170700</v>
      </c>
    </row>
    <row r="10" spans="2:20" x14ac:dyDescent="0.3">
      <c r="B10" s="83" t="s">
        <v>80</v>
      </c>
      <c r="C10" s="84">
        <v>199129.63</v>
      </c>
      <c r="D10" s="84">
        <v>201598</v>
      </c>
      <c r="E10" s="84">
        <v>195100</v>
      </c>
      <c r="F10" s="84">
        <v>195100</v>
      </c>
      <c r="G10" s="84">
        <v>195100</v>
      </c>
    </row>
    <row r="11" spans="2:20" x14ac:dyDescent="0.3">
      <c r="B11" s="83" t="s">
        <v>79</v>
      </c>
      <c r="C11" s="84">
        <v>11129</v>
      </c>
      <c r="D11" s="84">
        <v>8000</v>
      </c>
      <c r="E11" s="84">
        <v>18000</v>
      </c>
      <c r="F11" s="84">
        <v>18000</v>
      </c>
      <c r="G11" s="84">
        <v>18000</v>
      </c>
    </row>
    <row r="12" spans="2:20" x14ac:dyDescent="0.3">
      <c r="B12" s="85" t="s">
        <v>81</v>
      </c>
      <c r="C12" s="86">
        <v>8691.39</v>
      </c>
      <c r="D12" s="86">
        <v>-6958</v>
      </c>
      <c r="E12" s="86">
        <v>0</v>
      </c>
      <c r="F12" s="86">
        <v>0</v>
      </c>
      <c r="G12" s="86">
        <v>0</v>
      </c>
    </row>
    <row r="13" spans="2:20" s="64" customFormat="1" x14ac:dyDescent="0.3">
      <c r="B13" s="79" t="s">
        <v>88</v>
      </c>
      <c r="C13" s="76">
        <f>SUM(C14:C22)</f>
        <v>2334244.8499999996</v>
      </c>
      <c r="D13" s="76">
        <f t="shared" ref="D13:G13" si="4">SUM(D14:D22)</f>
        <v>2924390</v>
      </c>
      <c r="E13" s="76">
        <f t="shared" si="4"/>
        <v>2991450</v>
      </c>
      <c r="F13" s="76">
        <f t="shared" si="4"/>
        <v>2991450</v>
      </c>
      <c r="G13" s="76">
        <f t="shared" si="4"/>
        <v>2991450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2:20" x14ac:dyDescent="0.3">
      <c r="B14" s="77" t="s">
        <v>74</v>
      </c>
      <c r="C14" s="78">
        <v>292799.99</v>
      </c>
      <c r="D14" s="78">
        <v>455150</v>
      </c>
      <c r="E14" s="78">
        <v>404750</v>
      </c>
      <c r="F14" s="78">
        <v>404750</v>
      </c>
      <c r="G14" s="78">
        <v>404750</v>
      </c>
    </row>
    <row r="15" spans="2:20" x14ac:dyDescent="0.3">
      <c r="B15" s="81" t="s">
        <v>113</v>
      </c>
      <c r="C15" s="78">
        <f>+' Račun prihoda i rashoda'!F41</f>
        <v>0</v>
      </c>
      <c r="D15" s="78">
        <f>+' Račun prihoda i rashoda'!G41</f>
        <v>0</v>
      </c>
      <c r="E15" s="78">
        <f>+' Račun prihoda i rashoda'!H41</f>
        <v>0</v>
      </c>
      <c r="F15" s="78">
        <f>+' Račun prihoda i rashoda'!I41</f>
        <v>0</v>
      </c>
      <c r="G15" s="78">
        <f>+' Račun prihoda i rashoda'!J41</f>
        <v>0</v>
      </c>
    </row>
    <row r="16" spans="2:20" x14ac:dyDescent="0.3">
      <c r="B16" s="77" t="s">
        <v>75</v>
      </c>
      <c r="C16" s="78">
        <v>128879.5</v>
      </c>
      <c r="D16" s="78">
        <v>137400</v>
      </c>
      <c r="E16" s="78">
        <v>149000</v>
      </c>
      <c r="F16" s="78">
        <v>149000</v>
      </c>
      <c r="G16" s="78">
        <v>149000</v>
      </c>
    </row>
    <row r="17" spans="2:20" x14ac:dyDescent="0.3">
      <c r="B17" s="77" t="s">
        <v>76</v>
      </c>
      <c r="C17" s="78">
        <v>275.27999999999997</v>
      </c>
      <c r="D17" s="78">
        <v>200</v>
      </c>
      <c r="E17" s="78">
        <v>200</v>
      </c>
      <c r="F17" s="78">
        <v>200</v>
      </c>
      <c r="G17" s="78">
        <v>200</v>
      </c>
    </row>
    <row r="18" spans="2:20" x14ac:dyDescent="0.3">
      <c r="B18" s="77" t="s">
        <v>77</v>
      </c>
      <c r="C18" s="78">
        <f>+' Račun prihoda i rashoda'!F44+' Račun prihoda i rashoda'!F53+' Račun prihoda i rashoda'!F62+' Račun prihoda i rashoda'!F71+' Račun prihoda i rashoda'!F83</f>
        <v>33311.72</v>
      </c>
      <c r="D18" s="78">
        <v>53700</v>
      </c>
      <c r="E18" s="78">
        <v>53700</v>
      </c>
      <c r="F18" s="78">
        <v>53700</v>
      </c>
      <c r="G18" s="78">
        <v>53700</v>
      </c>
    </row>
    <row r="19" spans="2:20" x14ac:dyDescent="0.3">
      <c r="B19" s="77" t="s">
        <v>78</v>
      </c>
      <c r="C19" s="78">
        <f>+' Račun prihoda i rashoda'!F45+' Račun prihoda i rashoda'!F54+' Račun prihoda i rashoda'!F63+' Račun prihoda i rashoda'!F72+' Račun prihoda i rashoda'!F84</f>
        <v>1660028.34</v>
      </c>
      <c r="D19" s="78">
        <v>2073300</v>
      </c>
      <c r="E19" s="78">
        <v>2170700</v>
      </c>
      <c r="F19" s="78">
        <v>2170700</v>
      </c>
      <c r="G19" s="78">
        <v>2170700</v>
      </c>
    </row>
    <row r="20" spans="2:20" x14ac:dyDescent="0.3">
      <c r="B20" s="77" t="s">
        <v>80</v>
      </c>
      <c r="C20" s="78">
        <v>206092.53</v>
      </c>
      <c r="D20" s="78">
        <v>196640</v>
      </c>
      <c r="E20" s="78">
        <v>195100</v>
      </c>
      <c r="F20" s="78">
        <v>195100</v>
      </c>
      <c r="G20" s="78">
        <v>195100</v>
      </c>
    </row>
    <row r="21" spans="2:20" x14ac:dyDescent="0.3">
      <c r="B21" s="77" t="s">
        <v>79</v>
      </c>
      <c r="C21" s="78">
        <v>11124.13</v>
      </c>
      <c r="D21" s="78">
        <v>8000</v>
      </c>
      <c r="E21" s="78">
        <v>18000</v>
      </c>
      <c r="F21" s="78">
        <v>18000</v>
      </c>
      <c r="G21" s="78">
        <v>18000</v>
      </c>
    </row>
    <row r="22" spans="2:20" x14ac:dyDescent="0.3">
      <c r="B22" s="77" t="s">
        <v>81</v>
      </c>
      <c r="C22" s="78">
        <v>1733.36</v>
      </c>
      <c r="D22" s="78">
        <f>+' Račun prihoda i rashoda'!G48+' Račun prihoda i rashoda'!G57+' Račun prihoda i rashoda'!G66+' Račun prihoda i rashoda'!G75+' Račun prihoda i rashoda'!G87</f>
        <v>0</v>
      </c>
      <c r="E22" s="78">
        <f>+' Račun prihoda i rashoda'!H48+' Račun prihoda i rashoda'!H57+' Račun prihoda i rashoda'!H66+' Račun prihoda i rashoda'!H75+' Račun prihoda i rashoda'!H87</f>
        <v>0</v>
      </c>
      <c r="F22" s="78">
        <f>+' Račun prihoda i rashoda'!I48+' Račun prihoda i rashoda'!I57+' Račun prihoda i rashoda'!I66+' Račun prihoda i rashoda'!I75+' Račun prihoda i rashoda'!I87</f>
        <v>0</v>
      </c>
      <c r="G22" s="78">
        <f>+' Račun prihoda i rashoda'!J48+' Račun prihoda i rashoda'!J57+' Račun prihoda i rashoda'!J66+' Račun prihoda i rashoda'!J75+' Račun prihoda i rashoda'!J87</f>
        <v>0</v>
      </c>
    </row>
    <row r="23" spans="2:20" s="64" customFormat="1" x14ac:dyDescent="0.3">
      <c r="B23" s="79" t="s">
        <v>89</v>
      </c>
      <c r="C23" s="76">
        <v>0</v>
      </c>
      <c r="D23" s="76">
        <f t="shared" ref="D23:G23" si="5">+D3-D13</f>
        <v>-2000</v>
      </c>
      <c r="E23" s="76">
        <f t="shared" si="5"/>
        <v>0</v>
      </c>
      <c r="F23" s="76">
        <f t="shared" si="5"/>
        <v>0</v>
      </c>
      <c r="G23" s="76">
        <f t="shared" si="5"/>
        <v>0</v>
      </c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2:20" x14ac:dyDescent="0.3">
      <c r="B24" s="77" t="s">
        <v>74</v>
      </c>
      <c r="C24" s="78">
        <f>+C4-C14</f>
        <v>0</v>
      </c>
      <c r="D24" s="78">
        <f>+D4-D14</f>
        <v>0</v>
      </c>
      <c r="E24" s="78">
        <f t="shared" ref="E24:G24" si="6">+E4-E14</f>
        <v>0</v>
      </c>
      <c r="F24" s="78">
        <f t="shared" si="6"/>
        <v>0</v>
      </c>
      <c r="G24" s="78">
        <f t="shared" si="6"/>
        <v>0</v>
      </c>
    </row>
    <row r="25" spans="2:20" x14ac:dyDescent="0.3">
      <c r="B25" s="81" t="s">
        <v>113</v>
      </c>
      <c r="C25" s="78"/>
      <c r="D25" s="78"/>
      <c r="E25" s="78"/>
      <c r="F25" s="78"/>
      <c r="G25" s="78"/>
    </row>
    <row r="26" spans="2:20" x14ac:dyDescent="0.3">
      <c r="B26" s="77" t="s">
        <v>75</v>
      </c>
      <c r="C26" s="78">
        <f t="shared" ref="C26:C32" si="7">+C6-C16</f>
        <v>0</v>
      </c>
      <c r="D26" s="78">
        <f t="shared" ref="D26:G26" si="8">+D6-D16</f>
        <v>0</v>
      </c>
      <c r="E26" s="78">
        <f t="shared" si="8"/>
        <v>0</v>
      </c>
      <c r="F26" s="78">
        <f t="shared" si="8"/>
        <v>0</v>
      </c>
      <c r="G26" s="78">
        <f t="shared" si="8"/>
        <v>0</v>
      </c>
    </row>
    <row r="27" spans="2:20" x14ac:dyDescent="0.3">
      <c r="B27" s="77" t="s">
        <v>76</v>
      </c>
      <c r="C27" s="78">
        <f t="shared" si="7"/>
        <v>0</v>
      </c>
      <c r="D27" s="78">
        <f t="shared" ref="D27:G27" si="9">+D7-D17</f>
        <v>0</v>
      </c>
      <c r="E27" s="78">
        <f t="shared" si="9"/>
        <v>0</v>
      </c>
      <c r="F27" s="78">
        <f t="shared" si="9"/>
        <v>0</v>
      </c>
      <c r="G27" s="78">
        <f t="shared" si="9"/>
        <v>0</v>
      </c>
    </row>
    <row r="28" spans="2:20" x14ac:dyDescent="0.3">
      <c r="B28" s="77" t="s">
        <v>77</v>
      </c>
      <c r="C28" s="78">
        <f t="shared" si="7"/>
        <v>0</v>
      </c>
      <c r="D28" s="78">
        <f t="shared" ref="D28:G28" si="10">+D8-D18</f>
        <v>0</v>
      </c>
      <c r="E28" s="78">
        <f t="shared" si="10"/>
        <v>0</v>
      </c>
      <c r="F28" s="78">
        <f t="shared" si="10"/>
        <v>0</v>
      </c>
      <c r="G28" s="78">
        <f t="shared" si="10"/>
        <v>0</v>
      </c>
    </row>
    <row r="29" spans="2:20" x14ac:dyDescent="0.3">
      <c r="B29" s="77" t="s">
        <v>78</v>
      </c>
      <c r="C29" s="78">
        <f t="shared" si="7"/>
        <v>0</v>
      </c>
      <c r="D29" s="78">
        <f t="shared" ref="D29:G29" si="11">+D9-D19</f>
        <v>0</v>
      </c>
      <c r="E29" s="78">
        <f t="shared" si="11"/>
        <v>0</v>
      </c>
      <c r="F29" s="78">
        <f t="shared" si="11"/>
        <v>0</v>
      </c>
      <c r="G29" s="78">
        <f t="shared" si="11"/>
        <v>0</v>
      </c>
    </row>
    <row r="30" spans="2:20" x14ac:dyDescent="0.3">
      <c r="B30" s="77" t="s">
        <v>80</v>
      </c>
      <c r="C30" s="78">
        <f t="shared" si="7"/>
        <v>-6962.8999999999942</v>
      </c>
      <c r="D30" s="78">
        <f t="shared" ref="D30:G30" si="12">+D10-D20</f>
        <v>4958</v>
      </c>
      <c r="E30" s="78">
        <f t="shared" si="12"/>
        <v>0</v>
      </c>
      <c r="F30" s="78">
        <f t="shared" si="12"/>
        <v>0</v>
      </c>
      <c r="G30" s="78">
        <f t="shared" si="12"/>
        <v>0</v>
      </c>
    </row>
    <row r="31" spans="2:20" x14ac:dyDescent="0.3">
      <c r="B31" s="77" t="s">
        <v>79</v>
      </c>
      <c r="C31" s="78">
        <f t="shared" si="7"/>
        <v>4.8700000000008004</v>
      </c>
      <c r="D31" s="78">
        <f t="shared" ref="D31:G31" si="13">+D11-D21</f>
        <v>0</v>
      </c>
      <c r="E31" s="78">
        <f t="shared" si="13"/>
        <v>0</v>
      </c>
      <c r="F31" s="78">
        <f t="shared" si="13"/>
        <v>0</v>
      </c>
      <c r="G31" s="78">
        <f t="shared" si="13"/>
        <v>0</v>
      </c>
    </row>
    <row r="32" spans="2:20" x14ac:dyDescent="0.3">
      <c r="B32" s="77" t="s">
        <v>81</v>
      </c>
      <c r="C32" s="78">
        <f t="shared" si="7"/>
        <v>6958.03</v>
      </c>
      <c r="D32" s="78">
        <f t="shared" ref="D32:G32" si="14">+D12-D22</f>
        <v>-6958</v>
      </c>
      <c r="E32" s="78">
        <f t="shared" si="14"/>
        <v>0</v>
      </c>
      <c r="F32" s="78">
        <f t="shared" si="14"/>
        <v>0</v>
      </c>
      <c r="G32" s="78">
        <f t="shared" si="14"/>
        <v>0</v>
      </c>
    </row>
    <row r="33" spans="2:20" x14ac:dyDescent="0.3">
      <c r="B33" s="60"/>
      <c r="C33" s="78"/>
      <c r="D33" s="78"/>
      <c r="E33" s="78"/>
      <c r="F33" s="78"/>
      <c r="G33" s="78"/>
    </row>
    <row r="34" spans="2:20" s="64" customFormat="1" x14ac:dyDescent="0.3">
      <c r="B34" s="80" t="s">
        <v>90</v>
      </c>
      <c r="C34" s="76">
        <f>+'POSEBNI DIO'!F139-KONTROLE!C13</f>
        <v>0</v>
      </c>
      <c r="D34" s="76">
        <f>+'POSEBNI DIO'!G139-KONTROLE!D13</f>
        <v>-2000</v>
      </c>
      <c r="E34" s="76">
        <f>+'POSEBNI DIO'!H139-KONTROLE!E13</f>
        <v>0</v>
      </c>
      <c r="F34" s="76">
        <f>+'POSEBNI DIO'!I139-KONTROLE!F13</f>
        <v>0</v>
      </c>
      <c r="G34" s="76">
        <f>+'POSEBNI DIO'!J139-KONTROLE!G13</f>
        <v>0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</row>
    <row r="35" spans="2:20" x14ac:dyDescent="0.3">
      <c r="B35" s="77" t="s">
        <v>74</v>
      </c>
      <c r="C35" s="78">
        <f>+C14-'POSEBNI DIO'!F130</f>
        <v>0</v>
      </c>
      <c r="D35" s="78">
        <f>+D14-'POSEBNI DIO'!G130</f>
        <v>0</v>
      </c>
      <c r="E35" s="78">
        <f>+E14-'POSEBNI DIO'!H130</f>
        <v>0</v>
      </c>
      <c r="F35" s="78">
        <f>+F14-'POSEBNI DIO'!I130</f>
        <v>0</v>
      </c>
      <c r="G35" s="78">
        <f>+G14-'POSEBNI DIO'!J130</f>
        <v>0</v>
      </c>
    </row>
    <row r="36" spans="2:20" x14ac:dyDescent="0.3">
      <c r="B36" s="81" t="s">
        <v>113</v>
      </c>
      <c r="C36" s="78"/>
      <c r="D36" s="78"/>
      <c r="E36" s="78"/>
      <c r="F36" s="78"/>
      <c r="G36" s="78"/>
    </row>
    <row r="37" spans="2:20" x14ac:dyDescent="0.3">
      <c r="B37" s="77" t="s">
        <v>75</v>
      </c>
      <c r="C37" s="78">
        <f>+C16-'POSEBNI DIO'!F132</f>
        <v>0</v>
      </c>
      <c r="D37" s="78">
        <f>+D16-'POSEBNI DIO'!G132</f>
        <v>0</v>
      </c>
      <c r="E37" s="78">
        <f>+E16-'POSEBNI DIO'!H132</f>
        <v>0</v>
      </c>
      <c r="F37" s="78">
        <f>+F16-'POSEBNI DIO'!I132</f>
        <v>0</v>
      </c>
      <c r="G37" s="78">
        <f>+G16-'POSEBNI DIO'!J132</f>
        <v>0</v>
      </c>
    </row>
    <row r="38" spans="2:20" x14ac:dyDescent="0.3">
      <c r="B38" s="77" t="s">
        <v>76</v>
      </c>
      <c r="C38" s="78">
        <f>+C17-'POSEBNI DIO'!F133</f>
        <v>0</v>
      </c>
      <c r="D38" s="78">
        <f>+D17-'POSEBNI DIO'!G133</f>
        <v>0</v>
      </c>
      <c r="E38" s="78">
        <f>+E17-'POSEBNI DIO'!H133</f>
        <v>0</v>
      </c>
      <c r="F38" s="78">
        <f>+F17-'POSEBNI DIO'!I133</f>
        <v>0</v>
      </c>
      <c r="G38" s="78">
        <f>+G17-'POSEBNI DIO'!J133</f>
        <v>0</v>
      </c>
    </row>
    <row r="39" spans="2:20" x14ac:dyDescent="0.3">
      <c r="B39" s="77" t="s">
        <v>77</v>
      </c>
      <c r="C39" s="78">
        <f>+C18-'POSEBNI DIO'!F134</f>
        <v>0</v>
      </c>
      <c r="D39" s="78">
        <f>+D18-'POSEBNI DIO'!G134</f>
        <v>0</v>
      </c>
      <c r="E39" s="78">
        <f>+E18-'POSEBNI DIO'!H134</f>
        <v>0</v>
      </c>
      <c r="F39" s="78">
        <f>+F18-'POSEBNI DIO'!I134</f>
        <v>0</v>
      </c>
      <c r="G39" s="78">
        <f>+G18-'POSEBNI DIO'!J134</f>
        <v>0</v>
      </c>
    </row>
    <row r="40" spans="2:20" x14ac:dyDescent="0.3">
      <c r="B40" s="77" t="s">
        <v>78</v>
      </c>
      <c r="C40" s="78">
        <f>+C19-'POSEBNI DIO'!F135</f>
        <v>0</v>
      </c>
      <c r="D40" s="78">
        <f>+D19-'POSEBNI DIO'!G135</f>
        <v>0</v>
      </c>
      <c r="E40" s="78">
        <f>+E19-'POSEBNI DIO'!H135</f>
        <v>0</v>
      </c>
      <c r="F40" s="78">
        <f>+F19-'POSEBNI DIO'!I135</f>
        <v>0</v>
      </c>
      <c r="G40" s="78">
        <f>+G19-'POSEBNI DIO'!J135</f>
        <v>0</v>
      </c>
    </row>
    <row r="41" spans="2:20" x14ac:dyDescent="0.3">
      <c r="B41" s="77" t="s">
        <v>80</v>
      </c>
      <c r="C41" s="78">
        <f>+C20-'POSEBNI DIO'!F136</f>
        <v>0</v>
      </c>
      <c r="D41" s="78">
        <f>+D20-'POSEBNI DIO'!G136</f>
        <v>2000</v>
      </c>
      <c r="E41" s="78">
        <f>+E20-'POSEBNI DIO'!H136</f>
        <v>0</v>
      </c>
      <c r="F41" s="78">
        <f>+F20-'POSEBNI DIO'!I136</f>
        <v>0</v>
      </c>
      <c r="G41" s="78">
        <f>+G20-'POSEBNI DIO'!J136</f>
        <v>0</v>
      </c>
    </row>
    <row r="42" spans="2:20" x14ac:dyDescent="0.3">
      <c r="B42" s="77" t="s">
        <v>79</v>
      </c>
      <c r="C42" s="78">
        <f>+C21-'POSEBNI DIO'!F137</f>
        <v>0</v>
      </c>
      <c r="D42" s="78">
        <f>+D21-'POSEBNI DIO'!G137</f>
        <v>0</v>
      </c>
      <c r="E42" s="78">
        <f>+E21-'POSEBNI DIO'!H137</f>
        <v>0</v>
      </c>
      <c r="F42" s="78">
        <f>+F21-'POSEBNI DIO'!I137</f>
        <v>0</v>
      </c>
      <c r="G42" s="78">
        <f>+G21-'POSEBNI DIO'!J137</f>
        <v>0</v>
      </c>
    </row>
    <row r="43" spans="2:20" x14ac:dyDescent="0.3">
      <c r="B43" s="77" t="s">
        <v>81</v>
      </c>
      <c r="C43" s="78">
        <f>+C22-'POSEBNI DIO'!F138</f>
        <v>0</v>
      </c>
      <c r="D43" s="78">
        <f>+D22-'POSEBNI DIO'!G138</f>
        <v>0</v>
      </c>
      <c r="E43" s="78">
        <f>+E22-'POSEBNI DIO'!H138</f>
        <v>0</v>
      </c>
      <c r="F43" s="78">
        <f>+F22-'POSEBNI DIO'!I138</f>
        <v>0</v>
      </c>
      <c r="G43" s="78">
        <f>+G22-'POSEBNI DIO'!J138</f>
        <v>0</v>
      </c>
    </row>
  </sheetData>
  <conditionalFormatting sqref="C23:G32 C34:G43">
    <cfRule type="cellIs" dxfId="0" priority="3" operator="notEqual">
      <formula>0</formula>
    </cfRule>
  </conditionalFormatting>
  <dataValidations count="1">
    <dataValidation type="whole" operator="equal" allowBlank="1" showInputMessage="1" showErrorMessage="1" sqref="C24:G32" xr:uid="{68599125-DFC4-4F55-BEAC-61C385B3523A}">
      <formula1>0</formula1>
    </dataValidation>
  </dataValidations>
  <printOptions horizontalCentered="1" vertic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6</vt:i4>
      </vt:variant>
    </vt:vector>
  </HeadingPairs>
  <TitlesOfParts>
    <vt:vector size="14" baseType="lpstr">
      <vt:lpstr>Naslovnica</vt:lpstr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  <vt:lpstr>KONTROLE</vt:lpstr>
      <vt:lpstr>' Račun prihoda i rashoda'!Ispis_naslova</vt:lpstr>
      <vt:lpstr>'POSEBNI DIO'!Ispis_naslova</vt:lpstr>
      <vt:lpstr>' Račun prihoda i rashoda'!Podrucje_ispisa</vt:lpstr>
      <vt:lpstr>Naslovnica!Podrucje_ispisa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2024-11-25T12:36:04Z</cp:lastPrinted>
  <dcterms:created xsi:type="dcterms:W3CDTF">2022-08-12T12:51:27Z</dcterms:created>
  <dcterms:modified xsi:type="dcterms:W3CDTF">2024-11-25T12:45:48Z</dcterms:modified>
</cp:coreProperties>
</file>