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Korisnik\Desktop\FIN POL PLAN\"/>
    </mc:Choice>
  </mc:AlternateContent>
  <xr:revisionPtr revIDLastSave="0" documentId="13_ncr:1_{EF47E066-31C4-4512-9448-A8A1F2F549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ažetak" sheetId="11" r:id="rId1"/>
    <sheet name="Račun prihoda i rashoda " sheetId="12" r:id="rId2"/>
    <sheet name="Prihodi i rashodi izvorima" sheetId="13" r:id="rId3"/>
    <sheet name="Rashodi prema funkcijskoj" sheetId="14" r:id="rId4"/>
    <sheet name="Porebni dio" sheetId="19" r:id="rId5"/>
    <sheet name="Račun financiranja" sheetId="6" state="hidden" r:id="rId6"/>
    <sheet name="Račun fin prema izvorima f" sheetId="10" state="hidden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3" l="1"/>
  <c r="C23" i="13"/>
  <c r="C26" i="13"/>
  <c r="C24" i="13"/>
  <c r="C21" i="13"/>
  <c r="F16" i="13"/>
  <c r="F17" i="13"/>
  <c r="E16" i="13"/>
  <c r="E17" i="13"/>
  <c r="C15" i="13"/>
  <c r="C9" i="13"/>
  <c r="C20" i="13" s="1"/>
  <c r="C12" i="13"/>
  <c r="C25" i="13" s="1"/>
  <c r="C91" i="12"/>
  <c r="D85" i="12"/>
  <c r="C86" i="12"/>
  <c r="C85" i="12" s="1"/>
  <c r="C49" i="12"/>
  <c r="C48" i="12"/>
  <c r="C46" i="12"/>
  <c r="C45" i="12"/>
  <c r="C41" i="12"/>
  <c r="C39" i="12"/>
  <c r="C37" i="12"/>
  <c r="C35" i="12"/>
  <c r="C15" i="12"/>
  <c r="D29" i="11"/>
  <c r="D16" i="11"/>
  <c r="E16" i="11"/>
  <c r="C16" i="11"/>
  <c r="D13" i="11"/>
  <c r="E13" i="11"/>
  <c r="C13" i="11"/>
  <c r="D10" i="11"/>
  <c r="G10" i="11" s="1"/>
  <c r="E10" i="11"/>
  <c r="C10" i="11"/>
  <c r="C34" i="12" l="1"/>
  <c r="C84" i="12"/>
  <c r="C8" i="13"/>
  <c r="C27" i="13"/>
  <c r="F10" i="11"/>
  <c r="C24" i="12" l="1"/>
  <c r="C23" i="12" s="1"/>
  <c r="C18" i="12"/>
  <c r="C8" i="12"/>
  <c r="C72" i="12"/>
  <c r="B19" i="13"/>
  <c r="G12" i="11" l="1"/>
  <c r="C9" i="14"/>
  <c r="D10" i="13" l="1"/>
  <c r="D33" i="13"/>
  <c r="D28" i="13" s="1"/>
  <c r="D12" i="13"/>
  <c r="D22" i="13"/>
  <c r="D27" i="13"/>
  <c r="D20" i="13"/>
  <c r="F92" i="12"/>
  <c r="E92" i="12"/>
  <c r="E91" i="12"/>
  <c r="F90" i="12"/>
  <c r="E90" i="12"/>
  <c r="F89" i="12"/>
  <c r="E89" i="12"/>
  <c r="F88" i="12"/>
  <c r="E88" i="12"/>
  <c r="F87" i="12"/>
  <c r="E87" i="12"/>
  <c r="F86" i="12"/>
  <c r="E86" i="12"/>
  <c r="F82" i="12"/>
  <c r="E82" i="12"/>
  <c r="F79" i="12"/>
  <c r="E79" i="12"/>
  <c r="F78" i="12"/>
  <c r="E78" i="12"/>
  <c r="F75" i="12"/>
  <c r="E75" i="12"/>
  <c r="F74" i="12"/>
  <c r="E74" i="12"/>
  <c r="F71" i="12"/>
  <c r="E71" i="12"/>
  <c r="F70" i="12"/>
  <c r="E70" i="12"/>
  <c r="F69" i="12"/>
  <c r="E69" i="12"/>
  <c r="F68" i="12"/>
  <c r="E68" i="12"/>
  <c r="F67" i="12"/>
  <c r="E67" i="12"/>
  <c r="F65" i="12"/>
  <c r="E65" i="12"/>
  <c r="F63" i="12"/>
  <c r="E63" i="12"/>
  <c r="F62" i="12"/>
  <c r="E62" i="12"/>
  <c r="F61" i="12"/>
  <c r="E61" i="12"/>
  <c r="F60" i="12"/>
  <c r="E60" i="12"/>
  <c r="F59" i="12"/>
  <c r="E59" i="12"/>
  <c r="F58" i="12"/>
  <c r="E58" i="12"/>
  <c r="F57" i="12"/>
  <c r="E57" i="12"/>
  <c r="F56" i="12"/>
  <c r="E56" i="12"/>
  <c r="F55" i="12"/>
  <c r="E55" i="12"/>
  <c r="F53" i="12"/>
  <c r="E53" i="12"/>
  <c r="F52" i="12"/>
  <c r="E52" i="12"/>
  <c r="F51" i="12"/>
  <c r="E51" i="12"/>
  <c r="F50" i="12"/>
  <c r="E50" i="12"/>
  <c r="F49" i="12"/>
  <c r="E49" i="12"/>
  <c r="F48" i="12"/>
  <c r="E48" i="12"/>
  <c r="F46" i="12"/>
  <c r="E46" i="12"/>
  <c r="F45" i="12"/>
  <c r="E45" i="12"/>
  <c r="F44" i="12"/>
  <c r="E44" i="12"/>
  <c r="F41" i="12"/>
  <c r="E41" i="12"/>
  <c r="F39" i="12"/>
  <c r="E39" i="12"/>
  <c r="F37" i="12"/>
  <c r="E37" i="12"/>
  <c r="F36" i="12"/>
  <c r="E36" i="12"/>
  <c r="F35" i="12"/>
  <c r="E35" i="12"/>
  <c r="F30" i="12"/>
  <c r="E30" i="12"/>
  <c r="F29" i="12"/>
  <c r="E29" i="12"/>
  <c r="E28" i="12"/>
  <c r="F27" i="12"/>
  <c r="F26" i="12"/>
  <c r="E26" i="12"/>
  <c r="F25" i="12"/>
  <c r="E25" i="12"/>
  <c r="F22" i="12"/>
  <c r="E22" i="12"/>
  <c r="F21" i="12"/>
  <c r="E21" i="12"/>
  <c r="F19" i="12"/>
  <c r="E19" i="12"/>
  <c r="F16" i="12"/>
  <c r="E16" i="12"/>
  <c r="F13" i="12"/>
  <c r="E13" i="12"/>
  <c r="E12" i="12"/>
  <c r="F10" i="12"/>
  <c r="E10" i="12"/>
  <c r="F9" i="12"/>
  <c r="E9" i="12"/>
  <c r="F8" i="12"/>
  <c r="E8" i="12"/>
  <c r="B77" i="12"/>
  <c r="B76" i="12" s="1"/>
  <c r="B72" i="12"/>
  <c r="B54" i="12"/>
  <c r="B47" i="12"/>
  <c r="B43" i="12"/>
  <c r="B66" i="12"/>
  <c r="D24" i="12"/>
  <c r="D23" i="12" s="1"/>
  <c r="D20" i="12"/>
  <c r="F20" i="12" s="1"/>
  <c r="D11" i="12"/>
  <c r="E11" i="12" s="1"/>
  <c r="D18" i="12"/>
  <c r="F18" i="12" s="1"/>
  <c r="D15" i="12"/>
  <c r="E15" i="12" s="1"/>
  <c r="F91" i="12"/>
  <c r="B17" i="12"/>
  <c r="B24" i="12"/>
  <c r="B42" i="12" l="1"/>
  <c r="F23" i="12"/>
  <c r="E23" i="12"/>
  <c r="F15" i="12"/>
  <c r="E18" i="12"/>
  <c r="E20" i="12"/>
  <c r="E24" i="12"/>
  <c r="D17" i="12"/>
  <c r="E28" i="11"/>
  <c r="G28" i="11" s="1"/>
  <c r="E17" i="12" l="1"/>
  <c r="F28" i="11"/>
  <c r="D47" i="12"/>
  <c r="C47" i="12"/>
  <c r="C40" i="12"/>
  <c r="D40" i="12"/>
  <c r="C38" i="12"/>
  <c r="D38" i="12"/>
  <c r="D34" i="12"/>
  <c r="C81" i="12"/>
  <c r="C80" i="12" s="1"/>
  <c r="D81" i="12"/>
  <c r="D80" i="12" s="1"/>
  <c r="C77" i="12"/>
  <c r="C76" i="12" s="1"/>
  <c r="D77" i="12"/>
  <c r="D76" i="12" s="1"/>
  <c r="D73" i="12"/>
  <c r="D72" i="12" s="1"/>
  <c r="C66" i="12"/>
  <c r="D66" i="12"/>
  <c r="C64" i="12"/>
  <c r="D64" i="12"/>
  <c r="C54" i="12"/>
  <c r="D54" i="12"/>
  <c r="C43" i="12"/>
  <c r="D43" i="12"/>
  <c r="B34" i="12"/>
  <c r="B33" i="12" s="1"/>
  <c r="B32" i="12" s="1"/>
  <c r="B93" i="12" s="1"/>
  <c r="B6" i="12"/>
  <c r="G15" i="11"/>
  <c r="G14" i="11"/>
  <c r="G11" i="11"/>
  <c r="F15" i="11"/>
  <c r="F14" i="11"/>
  <c r="F12" i="11"/>
  <c r="F11" i="11"/>
  <c r="C42" i="12" l="1"/>
  <c r="C33" i="12"/>
  <c r="C32" i="12" s="1"/>
  <c r="E47" i="12"/>
  <c r="F47" i="12"/>
  <c r="F54" i="12"/>
  <c r="E54" i="12"/>
  <c r="F72" i="12"/>
  <c r="E72" i="12"/>
  <c r="F34" i="12"/>
  <c r="E34" i="12"/>
  <c r="F40" i="12"/>
  <c r="E40" i="12"/>
  <c r="F80" i="12"/>
  <c r="E80" i="12"/>
  <c r="E77" i="12"/>
  <c r="F77" i="12"/>
  <c r="E81" i="12"/>
  <c r="F81" i="12"/>
  <c r="F76" i="12"/>
  <c r="E76" i="12"/>
  <c r="F66" i="12"/>
  <c r="E66" i="12"/>
  <c r="E43" i="12"/>
  <c r="F43" i="12"/>
  <c r="F64" i="12"/>
  <c r="E64" i="12"/>
  <c r="E73" i="12"/>
  <c r="F73" i="12"/>
  <c r="F38" i="12"/>
  <c r="E38" i="12"/>
  <c r="D42" i="12"/>
  <c r="C19" i="13"/>
  <c r="C34" i="13" s="1"/>
  <c r="D19" i="13"/>
  <c r="E20" i="13"/>
  <c r="D7" i="12"/>
  <c r="D14" i="12"/>
  <c r="E14" i="12" l="1"/>
  <c r="E85" i="12"/>
  <c r="E7" i="12"/>
  <c r="D6" i="12"/>
  <c r="F42" i="12"/>
  <c r="E42" i="12"/>
  <c r="D34" i="13"/>
  <c r="D33" i="12"/>
  <c r="D84" i="12"/>
  <c r="F24" i="12"/>
  <c r="D31" i="12" l="1"/>
  <c r="E33" i="12"/>
  <c r="F33" i="12"/>
  <c r="E84" i="12"/>
  <c r="D83" i="12"/>
  <c r="D32" i="12"/>
  <c r="B28" i="13"/>
  <c r="B8" i="13"/>
  <c r="D93" i="12" l="1"/>
  <c r="F32" i="12"/>
  <c r="E32" i="12"/>
  <c r="E83" i="12"/>
  <c r="B34" i="13"/>
  <c r="F85" i="12"/>
  <c r="C12" i="12"/>
  <c r="C7" i="12"/>
  <c r="C28" i="12"/>
  <c r="F28" i="12" s="1"/>
  <c r="C17" i="12"/>
  <c r="F17" i="12" s="1"/>
  <c r="C14" i="12"/>
  <c r="F14" i="12" s="1"/>
  <c r="C11" i="12" l="1"/>
  <c r="F11" i="12" s="1"/>
  <c r="F12" i="12"/>
  <c r="F84" i="12"/>
  <c r="C6" i="12"/>
  <c r="F7" i="12"/>
  <c r="B27" i="12"/>
  <c r="E27" i="12" s="1"/>
  <c r="E29" i="11"/>
  <c r="F29" i="11" s="1"/>
  <c r="C31" i="12" l="1"/>
  <c r="F31" i="12" s="1"/>
  <c r="E93" i="12"/>
  <c r="C83" i="12"/>
  <c r="C93" i="12" s="1"/>
  <c r="F83" i="12" l="1"/>
  <c r="F11" i="14"/>
  <c r="E11" i="14"/>
  <c r="F10" i="14"/>
  <c r="E10" i="14"/>
  <c r="F9" i="14"/>
  <c r="E9" i="14"/>
  <c r="F34" i="13"/>
  <c r="E34" i="13"/>
  <c r="F32" i="13"/>
  <c r="F31" i="13"/>
  <c r="E31" i="13"/>
  <c r="F30" i="13"/>
  <c r="F28" i="13"/>
  <c r="E28" i="13"/>
  <c r="F27" i="13"/>
  <c r="E27" i="13"/>
  <c r="F26" i="13"/>
  <c r="E26" i="13"/>
  <c r="F25" i="13"/>
  <c r="E25" i="13"/>
  <c r="F24" i="13"/>
  <c r="E24" i="13"/>
  <c r="F23" i="13"/>
  <c r="E23" i="13"/>
  <c r="F21" i="13"/>
  <c r="E21" i="13"/>
  <c r="F20" i="13"/>
  <c r="F19" i="13"/>
  <c r="E19" i="13"/>
  <c r="F15" i="13"/>
  <c r="E15" i="13"/>
  <c r="F14" i="13"/>
  <c r="E14" i="13"/>
  <c r="F13" i="13"/>
  <c r="E13" i="13"/>
  <c r="F12" i="13"/>
  <c r="F11" i="13"/>
  <c r="F10" i="13"/>
  <c r="F9" i="13"/>
  <c r="F93" i="12" l="1"/>
  <c r="B31" i="12"/>
  <c r="E31" i="12" s="1"/>
  <c r="C18" i="13" l="1"/>
  <c r="D8" i="13"/>
  <c r="D18" i="13" s="1"/>
  <c r="G13" i="11"/>
  <c r="F8" i="13" l="1"/>
  <c r="F6" i="12"/>
  <c r="E6" i="12"/>
  <c r="D8" i="14"/>
  <c r="C8" i="14"/>
  <c r="B8" i="14"/>
  <c r="E12" i="13"/>
  <c r="E11" i="13"/>
  <c r="E10" i="13"/>
  <c r="E9" i="13"/>
  <c r="F8" i="14" l="1"/>
  <c r="E8" i="14"/>
  <c r="F18" i="13"/>
  <c r="F13" i="11"/>
  <c r="E30" i="11" l="1"/>
  <c r="G16" i="11"/>
  <c r="B18" i="13"/>
  <c r="E18" i="13" s="1"/>
  <c r="E8" i="13"/>
  <c r="F16" i="11"/>
</calcChain>
</file>

<file path=xl/sharedStrings.xml><?xml version="1.0" encoding="utf-8"?>
<sst xmlns="http://schemas.openxmlformats.org/spreadsheetml/2006/main" count="2044" uniqueCount="668">
  <si>
    <t>BROJČANA OZNAKA I NAZIV</t>
  </si>
  <si>
    <t>Primici od financijske imovine i zaduživanja</t>
  </si>
  <si>
    <t>Izdaci za financijsku imovinu i otplate zajmova</t>
  </si>
  <si>
    <t>I. OPĆI DIO</t>
  </si>
  <si>
    <t>Primici od zaduživanja</t>
  </si>
  <si>
    <t>Izdaci za otplatu glavnice primljenih kredita i zajmova</t>
  </si>
  <si>
    <t>…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</si>
  <si>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</si>
  <si>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</si>
  <si>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</si>
  <si>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</si>
  <si>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</si>
  <si>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</si>
  <si>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</si>
  <si>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</si>
  <si>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</si>
  <si>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6=5/2*100</t>
  </si>
  <si>
    <t>7=5/4*100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</si>
  <si>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</si>
  <si>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</si>
  <si>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</si>
  <si>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</si>
  <si>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</si>
  <si>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</si>
  <si>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</si>
  <si>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</si>
  <si>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</si>
  <si>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</si>
  <si>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INDEKS**</t>
  </si>
  <si>
    <t xml:space="preserve"> RAČUN FINANCIRANJA</t>
  </si>
  <si>
    <t>IZVORNI PLAN ILI REBALANS N.*</t>
  </si>
  <si>
    <t>TEKUĆI PLAN N.*</t>
  </si>
  <si>
    <t xml:space="preserve">OSTVARENJE/IZVRŠENJE 
N. </t>
  </si>
  <si>
    <t xml:space="preserve">OSTVARENJE/IZVRŠENJE 
N-1. </t>
  </si>
  <si>
    <t>6 Prihodi poslovanja</t>
  </si>
  <si>
    <t>63 Pomoći iz inozemstva (darovnice) i od subjekata unutar opće države</t>
  </si>
  <si>
    <t>636 Tekuće pomoći pror.koris. iz proračuna koji im nije nadležan</t>
  </si>
  <si>
    <t>6361 Tekuće pomoći pror.korisnika iz proračuna koji im nije nadležan</t>
  </si>
  <si>
    <t>6362 Kapitalne pomoći prorač. korisnika iz proračuna koji im nije nadležan</t>
  </si>
  <si>
    <t>64 Prihodi od imovine</t>
  </si>
  <si>
    <t>641 Prihodi od financijske imovine</t>
  </si>
  <si>
    <t>6413 Kamate na oročena sredstva i depozite po viđenju</t>
  </si>
  <si>
    <t>65 Prihodi od upravnih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</si>
  <si>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</si>
  <si>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</si>
  <si>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</si>
  <si>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koje proračuni i proračunski korisnici ostvare obavljanjem poslova na tržištu (vlastiti prihodi)</t>
  </si>
  <si>
    <t>6615 Prihodi od pruženih usluga</t>
  </si>
  <si>
    <t>663 Donacije od pravnih i fizičkih osoba izvan općeg proračuna i povrat donacija po protestiranim jamstvima</t>
  </si>
  <si>
    <t>6632 Kapitalne donacije</t>
  </si>
  <si>
    <t>67 Prihodi od nadležnog proračuna  i od HZZO-a</t>
  </si>
  <si>
    <t>671 Prihodi iz nadležnog proračuna za fin.red. djelatnosti pro.kor.</t>
  </si>
  <si>
    <t>6711 Prihodi iz nadležnog proračuna za financiranje rashoda poslovanja</t>
  </si>
  <si>
    <t>6712Prihodi iz nadležnog proračuna za financiranje rashoda za nabavu nefinancijske imovine</t>
  </si>
  <si>
    <t>7 Prihodi od prodaje nefinancijske imovine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</si>
  <si>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</si>
  <si>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</si>
  <si>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</si>
  <si>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</si>
  <si>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</t>
  </si>
  <si>
    <t>3111 Plaće za redovan rad</t>
  </si>
  <si>
    <t>312 Ostali rashodi za zaposlene</t>
  </si>
  <si>
    <t>3121 Ostali rashodi za zaposlene</t>
  </si>
  <si>
    <t>313 Doprinosi na plaće</t>
  </si>
  <si>
    <t>3132 Doprinos za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</si>
  <si>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</si>
  <si>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</si>
  <si>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</si>
  <si>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</si>
  <si>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</si>
  <si>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</si>
  <si>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</si>
  <si>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</si>
  <si>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</si>
  <si>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</si>
  <si>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</si>
  <si>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</si>
  <si>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</si>
  <si>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</si>
  <si>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</si>
  <si>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</si>
  <si>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</si>
  <si>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</si>
  <si>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</si>
  <si>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</si>
  <si>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</si>
  <si>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</si>
  <si>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</si>
  <si>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</si>
  <si>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</si>
  <si>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</si>
  <si>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</si>
  <si>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</si>
  <si>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</si>
  <si>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</si>
  <si>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</si>
  <si>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</si>
  <si>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</si>
  <si>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</si>
  <si>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</si>
  <si>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</si>
  <si>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</si>
  <si>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</si>
  <si>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</si>
  <si>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</si>
  <si>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424 Knjige, umjetnička djela i ostale izložbene vrijednosti</t>
  </si>
  <si>
    <t>4241 Knjige u knjižnicama</t>
  </si>
  <si>
    <t>Izvor: 11 Opći prihodi i primici</t>
  </si>
  <si>
    <t>Izvor: 55 Donacije i ostali namjenski prihodi proračunskih korisnika</t>
  </si>
  <si>
    <t>3 Rashodi poslovanja</t>
  </si>
  <si>
    <t>Izvor: 42 Namjenske tekuće pomoći</t>
  </si>
  <si>
    <t>Funk. klas: 091 Predškolsko i osnovno obrazovanje</t>
  </si>
  <si>
    <t>3113 Plaće za prekovremeni rad</t>
  </si>
  <si>
    <t>3114 Plaće za posebne uvjete rada</t>
  </si>
  <si>
    <t>3237 Intelektualne i osobne usluge</t>
  </si>
  <si>
    <t>4226 Sportska i glazbena oprema</t>
  </si>
  <si>
    <t>4227 Uređaji, strojevi i oprema za ostale namjene</t>
  </si>
  <si>
    <t>6631 Tekuće donacije</t>
  </si>
  <si>
    <t>3235 Zakupnine i najamnine</t>
  </si>
  <si>
    <t>324 Naknade troškova osobama izvan radnog odnosa</t>
  </si>
  <si>
    <t>4222 Komunikacijska oprema</t>
  </si>
  <si>
    <t>RASHODI UKUPNO</t>
  </si>
  <si>
    <t>Višak/manjak + Neto financiranje</t>
  </si>
  <si>
    <t>SAŽETAK  IZVRŠENJA PO  RAČUNU PRIHODA I RASHODA I RAČUNA FINANCIRANJA</t>
  </si>
  <si>
    <t>PRIHODI UKUPNO</t>
  </si>
  <si>
    <t>OSNOVNA ŠKOLA MARINA DRŽIĆA</t>
  </si>
  <si>
    <t>SVEUKUPNO PRIHODI</t>
  </si>
  <si>
    <t>3233 Usluge promidžbe i informiranja</t>
  </si>
  <si>
    <t>3241 Naknade troškova osobama izvan radnog odnosa</t>
  </si>
  <si>
    <t>4223 Oprema za održavanje i zaštitu</t>
  </si>
  <si>
    <t>SVEUKUPNO RASHODI</t>
  </si>
  <si>
    <t>Funk. klas: 0911 Predškolsko obrazovanje</t>
  </si>
  <si>
    <t>Funk. klas: 0912 Osnovno obrazovanje</t>
  </si>
  <si>
    <t>UKUPNI RASHODI:</t>
  </si>
  <si>
    <t>Volantina 6</t>
  </si>
  <si>
    <t>Dubrovnik</t>
  </si>
  <si>
    <t>OIB 77392284322</t>
  </si>
  <si>
    <t>6=(4/3)</t>
  </si>
  <si>
    <t>5=(4/2)</t>
  </si>
  <si>
    <t>A.RAČUN PRIHODA I RASHODA</t>
  </si>
  <si>
    <t>B.RAČUN FINANCIRANJA</t>
  </si>
  <si>
    <t>8 Primici od finacijske imovine i zaduživanja</t>
  </si>
  <si>
    <t>5 Izdaci za financijsku imovinu i otplate zajmova</t>
  </si>
  <si>
    <t xml:space="preserve">C.RASPOLOŽIVA SREDSTVA IZ PRETHODNIH GODINA </t>
  </si>
  <si>
    <t>Prijenos viška/manjka iz prethodne(ih) godine</t>
  </si>
  <si>
    <t>Prijenos viška/manjka u sljedeće razdoblje</t>
  </si>
  <si>
    <t>GRAD DUBROVNIK</t>
  </si>
  <si>
    <t>OŠ MARINA DRŽIĆA</t>
  </si>
  <si>
    <t>18054001</t>
  </si>
  <si>
    <t>MATERIJALNI I FINANCIJSKI RASHODI</t>
  </si>
  <si>
    <t>Potpore za decentralizirane izdatke</t>
  </si>
  <si>
    <t>3</t>
  </si>
  <si>
    <t>Rashodi poslovanja</t>
  </si>
  <si>
    <t>32</t>
  </si>
  <si>
    <t>Materijalni rashodi</t>
  </si>
  <si>
    <t>321</t>
  </si>
  <si>
    <t>Naknade troškova zaposlenima</t>
  </si>
  <si>
    <t>3211</t>
  </si>
  <si>
    <t>Službena putovanja</t>
  </si>
  <si>
    <t>32111</t>
  </si>
  <si>
    <t>Dnevnice za službeni put u zemlji</t>
  </si>
  <si>
    <t>32113</t>
  </si>
  <si>
    <t>Naknade za smještaj na službenom putu u zemlji</t>
  </si>
  <si>
    <t>32115</t>
  </si>
  <si>
    <t>Naknade za prijevoz na službenom putu u zemlji</t>
  </si>
  <si>
    <t>3213</t>
  </si>
  <si>
    <t>Stručno usavršavanje zaposlenika</t>
  </si>
  <si>
    <t>32131</t>
  </si>
  <si>
    <t>Seminari, savjetovanja i simpoziji</t>
  </si>
  <si>
    <t>322</t>
  </si>
  <si>
    <t>Rashodi za materijal i energiju</t>
  </si>
  <si>
    <t>3221</t>
  </si>
  <si>
    <t>Uredski materijal i ostali materijalni rashodi</t>
  </si>
  <si>
    <t>32211</t>
  </si>
  <si>
    <t>Uredski materijal</t>
  </si>
  <si>
    <t>32212</t>
  </si>
  <si>
    <t>Literatura (publikacije, časopisi, glasila, knjige i ostalo)</t>
  </si>
  <si>
    <t>32214</t>
  </si>
  <si>
    <t>Materijal i sredstva za čišćenje i održavanje</t>
  </si>
  <si>
    <t>32216</t>
  </si>
  <si>
    <t>Materijal za higijenske potrebe i njegu</t>
  </si>
  <si>
    <t>32219</t>
  </si>
  <si>
    <t>Ostali materijal za potrebe redovnog poslovanja</t>
  </si>
  <si>
    <t>3223</t>
  </si>
  <si>
    <t>Energija</t>
  </si>
  <si>
    <t>32231</t>
  </si>
  <si>
    <t>Električna energija</t>
  </si>
  <si>
    <t>32234</t>
  </si>
  <si>
    <t>Motorni benzin i dizel gorivo</t>
  </si>
  <si>
    <t>32239</t>
  </si>
  <si>
    <t>Ostali materijali za proizvodnju energije (ugljen, drva, teško ulje)</t>
  </si>
  <si>
    <t>3224</t>
  </si>
  <si>
    <t>Materijal i dijelovi za tekuće i investicijsko održavanje</t>
  </si>
  <si>
    <t>32241</t>
  </si>
  <si>
    <t>Materijal i dijelovi za tekuće i inveticijsko održavanje građevinskih objekata</t>
  </si>
  <si>
    <t>32242</t>
  </si>
  <si>
    <t>Materijal i dijelovi za tekuće i investicijsko održavanje postrojenja i opreme</t>
  </si>
  <si>
    <t>32244</t>
  </si>
  <si>
    <t>Ostali materijal i dijelovi za tekuće i investicijsko održavanje</t>
  </si>
  <si>
    <t>3225</t>
  </si>
  <si>
    <t>Sitni inventar i auto gume</t>
  </si>
  <si>
    <t>32251</t>
  </si>
  <si>
    <t>Sitni inventar</t>
  </si>
  <si>
    <t>3227</t>
  </si>
  <si>
    <t>Službena, radna i zaštitna odjeća i obuća</t>
  </si>
  <si>
    <t>32271</t>
  </si>
  <si>
    <t>323</t>
  </si>
  <si>
    <t>Rashodi za usluge</t>
  </si>
  <si>
    <t>3231</t>
  </si>
  <si>
    <t>Usluge telefona, pošte i prijevoza</t>
  </si>
  <si>
    <t>32311</t>
  </si>
  <si>
    <t>Usluge telefona, telefaksa</t>
  </si>
  <si>
    <t>32313</t>
  </si>
  <si>
    <t>Poštarina (pisma, tiskanice i sl.)</t>
  </si>
  <si>
    <t>32319</t>
  </si>
  <si>
    <t>Ostale usluge za komunikaciju i prijevoz</t>
  </si>
  <si>
    <t>3232</t>
  </si>
  <si>
    <t>Usluge tekućeg i investicijskog održavanja</t>
  </si>
  <si>
    <t>32321</t>
  </si>
  <si>
    <t>Usluge tekućeg i investicijskog održavanja građevinskih objekata</t>
  </si>
  <si>
    <t>32322</t>
  </si>
  <si>
    <t>Usluge tekućeg i investicijskog održavanja postrojenja i opreme</t>
  </si>
  <si>
    <t>32329</t>
  </si>
  <si>
    <t>Ostale usluge tekućeg i investicijskog održavanja</t>
  </si>
  <si>
    <t>3234</t>
  </si>
  <si>
    <t>Komunalne usluge</t>
  </si>
  <si>
    <t>32341</t>
  </si>
  <si>
    <t>Opskrba vodom</t>
  </si>
  <si>
    <t>32342</t>
  </si>
  <si>
    <t>Iznošenje i odvoz smeća</t>
  </si>
  <si>
    <t>32343</t>
  </si>
  <si>
    <t>Deratizacija i dezinsekcija</t>
  </si>
  <si>
    <t>32344</t>
  </si>
  <si>
    <t>Dimnjačarske i ekološke usluge</t>
  </si>
  <si>
    <t>32349</t>
  </si>
  <si>
    <t>Ostale komunalne usluge</t>
  </si>
  <si>
    <t>3236</t>
  </si>
  <si>
    <t>Zdravstvene i veterinarske usluge</t>
  </si>
  <si>
    <t>32361</t>
  </si>
  <si>
    <t>Obvezni i preventivni zdravstveni pregledi zaposlenika</t>
  </si>
  <si>
    <t>32369</t>
  </si>
  <si>
    <t>Ostale zdravstvene i veterinarske usluge</t>
  </si>
  <si>
    <t>3237</t>
  </si>
  <si>
    <t>Intelektualne i osobne usluge</t>
  </si>
  <si>
    <t>32373</t>
  </si>
  <si>
    <t>Usluge odvjetnika i pravnog savjetovanja</t>
  </si>
  <si>
    <t>32379</t>
  </si>
  <si>
    <t>Ostale intelektualne usluge</t>
  </si>
  <si>
    <t>3238</t>
  </si>
  <si>
    <t>Računalne usluge</t>
  </si>
  <si>
    <t>32381</t>
  </si>
  <si>
    <t>Usluge ažuriranja računalnih baza</t>
  </si>
  <si>
    <t>32389</t>
  </si>
  <si>
    <t>Ostale računalne usluge</t>
  </si>
  <si>
    <t>3239</t>
  </si>
  <si>
    <t>Ostale usluge</t>
  </si>
  <si>
    <t>32391</t>
  </si>
  <si>
    <t>Grafičke i tiskarske usluge, usluge kopiranja i uvezivanja i slično</t>
  </si>
  <si>
    <t>32395</t>
  </si>
  <si>
    <t>USluge ćišćenja, pranja i sl.</t>
  </si>
  <si>
    <t>32396</t>
  </si>
  <si>
    <t>Usluge čuvanja imovine i osoba</t>
  </si>
  <si>
    <t>32399</t>
  </si>
  <si>
    <t>Ostale nespomenute usluge</t>
  </si>
  <si>
    <t>329</t>
  </si>
  <si>
    <t>Ostali nespomenuti rashodi poslovanja</t>
  </si>
  <si>
    <t>3292</t>
  </si>
  <si>
    <t>Premije osiguranja</t>
  </si>
  <si>
    <t>32922</t>
  </si>
  <si>
    <t>Premije osiguranja ostale imovine</t>
  </si>
  <si>
    <t>3293</t>
  </si>
  <si>
    <t>Reprezentacija</t>
  </si>
  <si>
    <t>32931</t>
  </si>
  <si>
    <t>3294</t>
  </si>
  <si>
    <t>Članarine</t>
  </si>
  <si>
    <t>32941</t>
  </si>
  <si>
    <t>Tuzemne članarine</t>
  </si>
  <si>
    <t>3295</t>
  </si>
  <si>
    <t>Pristojbe i naknade</t>
  </si>
  <si>
    <t>32952</t>
  </si>
  <si>
    <t>Sudske pristojbe</t>
  </si>
  <si>
    <t>32953</t>
  </si>
  <si>
    <t>Javnobilježničke pristojbe</t>
  </si>
  <si>
    <t>32959</t>
  </si>
  <si>
    <t>Ostale pristojbe i naknade</t>
  </si>
  <si>
    <t>3299</t>
  </si>
  <si>
    <t>32999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</si>
  <si>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</si>
  <si>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</si>
  <si>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</si>
  <si>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</si>
  <si>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</si>
  <si>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</si>
  <si>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34312</t>
  </si>
  <si>
    <t>Usluge platnog prometa</t>
  </si>
  <si>
    <t>18054004</t>
  </si>
  <si>
    <t>REDOVNA DJELATNOST OSNOVNOG OBRAZOVANJA</t>
  </si>
  <si>
    <t>Pomoći iz državnog proračuna za plaće te ostale rashode za zaposlene</t>
  </si>
  <si>
    <t>31</t>
  </si>
  <si>
    <t>Rashodi za zaposlene</t>
  </si>
  <si>
    <t>311</t>
  </si>
  <si>
    <t>Plaće</t>
  </si>
  <si>
    <t>3111</t>
  </si>
  <si>
    <t>Plaće za redovan rad</t>
  </si>
  <si>
    <t>31111</t>
  </si>
  <si>
    <t>Plaće za zaposlene</t>
  </si>
  <si>
    <t>3113</t>
  </si>
  <si>
    <t>Plaće za prekovremeni rad</t>
  </si>
  <si>
    <t>31131</t>
  </si>
  <si>
    <t>3114</t>
  </si>
  <si>
    <t>Plaće za posebne uvjete rada</t>
  </si>
  <si>
    <t>31141</t>
  </si>
  <si>
    <t>312</t>
  </si>
  <si>
    <t>Ostali rashodi za zaposlene</t>
  </si>
  <si>
    <t>3121</t>
  </si>
  <si>
    <t>31212</t>
  </si>
  <si>
    <t>Nagrade</t>
  </si>
  <si>
    <t>31213</t>
  </si>
  <si>
    <t>Darovi</t>
  </si>
  <si>
    <t>31214</t>
  </si>
  <si>
    <t>Otpremnine</t>
  </si>
  <si>
    <t>31215</t>
  </si>
  <si>
    <t>Naknade za bolest, invalidnost i smrtni slučaj</t>
  </si>
  <si>
    <t>31216</t>
  </si>
  <si>
    <t>Regres za godišnji odmor</t>
  </si>
  <si>
    <t>31219</t>
  </si>
  <si>
    <t>Ostali nenavedeni rashodi za zaposlene</t>
  </si>
  <si>
    <t>313</t>
  </si>
  <si>
    <t>Doprinosi na plaće</t>
  </si>
  <si>
    <t>3132</t>
  </si>
  <si>
    <t>Doprinos za zdravstveno osiguranje</t>
  </si>
  <si>
    <t>31321</t>
  </si>
  <si>
    <t>Doprinosi za obvezno zdravstveno osiguranje</t>
  </si>
  <si>
    <t>3212</t>
  </si>
  <si>
    <t>Naknade za prijevoz, za rad na terenu i odvojeni život</t>
  </si>
  <si>
    <t>32121</t>
  </si>
  <si>
    <t>Naknade za prijevoz na posao i s posla</t>
  </si>
  <si>
    <t>32955</t>
  </si>
  <si>
    <t>Novčana naknada poslodavca zbog nezapošljavanja osoba s invaliditetom</t>
  </si>
  <si>
    <t>18055002</t>
  </si>
  <si>
    <t>OSTALI PROJEKTI U OSNOVNOM ŠKOLSTVU</t>
  </si>
  <si>
    <t>Opći prihodi i primici</t>
  </si>
  <si>
    <t>32394</t>
  </si>
  <si>
    <t>Usluge pri registraciji prijevoznih sredstava</t>
  </si>
  <si>
    <t>37</t>
  </si>
  <si>
    <t>Naknade građanima i kućanstvima na temelju osiguranja i druge naknade</t>
  </si>
  <si>
    <t>372</t>
  </si>
  <si>
    <t>Ostale naknade građanima i kućanstvima iz proračuna</t>
  </si>
  <si>
    <t>3722</t>
  </si>
  <si>
    <t>Naknade građanima i kućanstvima u naravi</t>
  </si>
  <si>
    <t>37221</t>
  </si>
  <si>
    <t>Sufinanciranje cijene prijevoza</t>
  </si>
  <si>
    <t>Vlastiti prihodi proračunskih korisnika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</si>
  <si>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</si>
  <si>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</si>
  <si>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</si>
  <si>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</si>
  <si>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</si>
  <si>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</si>
  <si>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</si>
  <si>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</si>
  <si>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42211</t>
  </si>
  <si>
    <t>Računala i računalna oprema</t>
  </si>
  <si>
    <t>4223</t>
  </si>
  <si>
    <t>Oprema za održavanje i zaštitu</t>
  </si>
  <si>
    <t>42239</t>
  </si>
  <si>
    <t>Ostala oprema za održavanje i zaštitu</t>
  </si>
  <si>
    <t>Donacije i ostali namjenski prihodi proračunskih korisnika</t>
  </si>
  <si>
    <t>32132</t>
  </si>
  <si>
    <t>Tečajevi i stručni ispiti</t>
  </si>
  <si>
    <t>32323</t>
  </si>
  <si>
    <t>Usluge tekućeg i investicijskog održavanja prijevoznih sredstava</t>
  </si>
  <si>
    <t>32363</t>
  </si>
  <si>
    <t>Laboratorijske usluge</t>
  </si>
  <si>
    <t>324</t>
  </si>
  <si>
    <t>Naknade troškova osobama izvan radnog odnosa</t>
  </si>
  <si>
    <t>3241</t>
  </si>
  <si>
    <t>32412</t>
  </si>
  <si>
    <t>Naknade ostalih  troškova</t>
  </si>
  <si>
    <t>3721</t>
  </si>
  <si>
    <t>Naknade građanima i kućanstvima u novcu</t>
  </si>
  <si>
    <t>37219</t>
  </si>
  <si>
    <t>Ostale naknade iz proračuna u novcu</t>
  </si>
  <si>
    <t>38</t>
  </si>
  <si>
    <t>Rashodi za donacije, kazne, naknade šteta i kapitalne pomoći</t>
  </si>
  <si>
    <t>381</t>
  </si>
  <si>
    <t>Tekuće donacije</t>
  </si>
  <si>
    <t>3812</t>
  </si>
  <si>
    <t>Tekuće donacije u naravi</t>
  </si>
  <si>
    <t>38129</t>
  </si>
  <si>
    <t>Ostale tekuće donacije u naravi</t>
  </si>
  <si>
    <t>18055006</t>
  </si>
  <si>
    <t>PRODUŽENI BORAVAK</t>
  </si>
  <si>
    <t>3222</t>
  </si>
  <si>
    <t>Materijal i sirovine</t>
  </si>
  <si>
    <t>32224</t>
  </si>
  <si>
    <t>Namirnice</t>
  </si>
  <si>
    <t>32233</t>
  </si>
  <si>
    <t>Plin</t>
  </si>
  <si>
    <t>4227</t>
  </si>
  <si>
    <t>Uređaji, strojevi i oprema za ostale namjene</t>
  </si>
  <si>
    <t>42273</t>
  </si>
  <si>
    <t>Oprema</t>
  </si>
  <si>
    <t>18055021</t>
  </si>
  <si>
    <t>TEKUĆE I INVESTICIJSKO ODRŽAVANJE IZNAD MINIMALNOG STANDARDA</t>
  </si>
  <si>
    <t>18055036</t>
  </si>
  <si>
    <t>ASISTENT U NASTAVI</t>
  </si>
  <si>
    <t>18055037</t>
  </si>
  <si>
    <t>SUFINANCIRANJE  ŠKOLSKOG ŠPORTA</t>
  </si>
  <si>
    <t>32372</t>
  </si>
  <si>
    <t>Ugovori o djelu</t>
  </si>
  <si>
    <t>18055039</t>
  </si>
  <si>
    <t>NABAVA ŠKOLSKIH UDŽBENIKA</t>
  </si>
  <si>
    <t>424</t>
  </si>
  <si>
    <t>Knjige, umjetnička djela i ostale izložbene vrijednosti</t>
  </si>
  <si>
    <t>4241</t>
  </si>
  <si>
    <t>Knjige u knjižnicama</t>
  </si>
  <si>
    <t>42411</t>
  </si>
  <si>
    <t>Knjige u knjižnici</t>
  </si>
  <si>
    <t>18055040</t>
  </si>
  <si>
    <t>SHEMA ŠKOLSKOG VOĆA</t>
  </si>
  <si>
    <t>Namjenske tekuće pomoći</t>
  </si>
  <si>
    <t>18055043</t>
  </si>
  <si>
    <t>PREHRANA ZA UČENIKE U OSNOVNIM ŠKOLAMA</t>
  </si>
  <si>
    <t>18056002</t>
  </si>
  <si>
    <t>ŠKOLSKA OPREMA</t>
  </si>
  <si>
    <t>42212</t>
  </si>
  <si>
    <t>Uredski namještaj</t>
  </si>
  <si>
    <t>4226</t>
  </si>
  <si>
    <t>Sportska i glazbena oprema</t>
  </si>
  <si>
    <t>42261</t>
  </si>
  <si>
    <t>Sportska oprema</t>
  </si>
  <si>
    <t>18157001</t>
  </si>
  <si>
    <t>DNEVNI BORAVAK DJECE S POTEŠKOĆAMA</t>
  </si>
  <si>
    <t>Višak/manjak + neto financiranje</t>
  </si>
  <si>
    <t>Izvor: 56 EU fondovi pomoći</t>
  </si>
  <si>
    <t>Izvor: 99 Višak / manjak prihoda proračunskih korisnika</t>
  </si>
  <si>
    <t>45,48%</t>
  </si>
  <si>
    <t>UPRAVNI ODJEL ZA OBRAZOVANJE, SOCIJALNU SKRB I CIVILNO DRUŠTVO</t>
  </si>
  <si>
    <t>56,05%</t>
  </si>
  <si>
    <t>56,08%</t>
  </si>
  <si>
    <t>54,28%</t>
  </si>
  <si>
    <t>58,98%</t>
  </si>
  <si>
    <t>59,44%</t>
  </si>
  <si>
    <t>28,18%</t>
  </si>
  <si>
    <t>88,72%</t>
  </si>
  <si>
    <t>23,70%</t>
  </si>
  <si>
    <t>67,79%</t>
  </si>
  <si>
    <t>49,56%</t>
  </si>
  <si>
    <t>58,63%</t>
  </si>
  <si>
    <t>91,56%</t>
  </si>
  <si>
    <t>20,85%</t>
  </si>
  <si>
    <t>35,17%</t>
  </si>
  <si>
    <t>64,34%</t>
  </si>
  <si>
    <t>72,72%</t>
  </si>
  <si>
    <t>61,66%</t>
  </si>
  <si>
    <t>95,84%</t>
  </si>
  <si>
    <t>121,17%</t>
  </si>
  <si>
    <t>96,23%</t>
  </si>
  <si>
    <t>154,04%</t>
  </si>
  <si>
    <t>118,39%</t>
  </si>
  <si>
    <t>25,34%</t>
  </si>
  <si>
    <t>141,34%</t>
  </si>
  <si>
    <t>48,85%</t>
  </si>
  <si>
    <t>42,68%</t>
  </si>
  <si>
    <t>51,70%</t>
  </si>
  <si>
    <t>44,62%</t>
  </si>
  <si>
    <t>63,33%</t>
  </si>
  <si>
    <t>17,65%</t>
  </si>
  <si>
    <t>111,79%</t>
  </si>
  <si>
    <t>185,60%</t>
  </si>
  <si>
    <t>45,70%</t>
  </si>
  <si>
    <t>42,41%</t>
  </si>
  <si>
    <t>59,10%</t>
  </si>
  <si>
    <t>122,64%</t>
  </si>
  <si>
    <t>30,00%</t>
  </si>
  <si>
    <t>50,87%</t>
  </si>
  <si>
    <t>1,14%</t>
  </si>
  <si>
    <t>1,21%</t>
  </si>
  <si>
    <t>32,00%</t>
  </si>
  <si>
    <t>53,18%</t>
  </si>
  <si>
    <t>112,44%</t>
  </si>
  <si>
    <t>118,34%</t>
  </si>
  <si>
    <t>81,67%</t>
  </si>
  <si>
    <t>34,46%</t>
  </si>
  <si>
    <t>80,42%</t>
  </si>
  <si>
    <t>99,92%</t>
  </si>
  <si>
    <t>77,78%</t>
  </si>
  <si>
    <t>22,14%</t>
  </si>
  <si>
    <t>110,00%</t>
  </si>
  <si>
    <t>49,98%</t>
  </si>
  <si>
    <t>5,37%</t>
  </si>
  <si>
    <t>36,88%</t>
  </si>
  <si>
    <t>46,53%</t>
  </si>
  <si>
    <t>46,51%</t>
  </si>
  <si>
    <t>46,84%</t>
  </si>
  <si>
    <t>46,96%</t>
  </si>
  <si>
    <t>27,88%</t>
  </si>
  <si>
    <t>50,66%</t>
  </si>
  <si>
    <t>50,43%</t>
  </si>
  <si>
    <t>28,51%</t>
  </si>
  <si>
    <t>41,39%</t>
  </si>
  <si>
    <t>89,87%</t>
  </si>
  <si>
    <t>721,28%</t>
  </si>
  <si>
    <t>43,53%</t>
  </si>
  <si>
    <t>47,80%</t>
  </si>
  <si>
    <t>54,87%</t>
  </si>
  <si>
    <t>17,50%</t>
  </si>
  <si>
    <t>65,16%</t>
  </si>
  <si>
    <t>11</t>
  </si>
  <si>
    <t>67,81%</t>
  </si>
  <si>
    <t>67,89%</t>
  </si>
  <si>
    <t>36,39%</t>
  </si>
  <si>
    <t>32,04%</t>
  </si>
  <si>
    <t>38,93%</t>
  </si>
  <si>
    <t>78,57%</t>
  </si>
  <si>
    <t>88,00%</t>
  </si>
  <si>
    <t>64,79%</t>
  </si>
  <si>
    <t>0,41%</t>
  </si>
  <si>
    <t>0,61%</t>
  </si>
  <si>
    <t>42271</t>
  </si>
  <si>
    <t>Uređaji</t>
  </si>
  <si>
    <t>60,76%</t>
  </si>
  <si>
    <t>39,14%</t>
  </si>
  <si>
    <t>41,72%</t>
  </si>
  <si>
    <t>23,15%</t>
  </si>
  <si>
    <t>34,12%</t>
  </si>
  <si>
    <t>54,71%</t>
  </si>
  <si>
    <t>43,56%</t>
  </si>
  <si>
    <t>98,02%</t>
  </si>
  <si>
    <t>178,22%</t>
  </si>
  <si>
    <t>151,25%</t>
  </si>
  <si>
    <t>68,24%</t>
  </si>
  <si>
    <t>99</t>
  </si>
  <si>
    <t>Višak/manjak prihoda proračunskih korisnika</t>
  </si>
  <si>
    <t>48,26%</t>
  </si>
  <si>
    <t>48,29%</t>
  </si>
  <si>
    <t>48,34%</t>
  </si>
  <si>
    <t>48,45%</t>
  </si>
  <si>
    <t>45,96%</t>
  </si>
  <si>
    <t>24,14%</t>
  </si>
  <si>
    <t>49,05%</t>
  </si>
  <si>
    <t>100,00%</t>
  </si>
  <si>
    <t>46,28%</t>
  </si>
  <si>
    <t>37,97%</t>
  </si>
  <si>
    <t>37,83%</t>
  </si>
  <si>
    <t>36,93%</t>
  </si>
  <si>
    <t>34,61%</t>
  </si>
  <si>
    <t>180,03%</t>
  </si>
  <si>
    <t>287,67%</t>
  </si>
  <si>
    <t>18,13%</t>
  </si>
  <si>
    <t>30,58%</t>
  </si>
  <si>
    <t>69,46%</t>
  </si>
  <si>
    <t>114,59%</t>
  </si>
  <si>
    <t>24,33%</t>
  </si>
  <si>
    <t>111,08%</t>
  </si>
  <si>
    <t>62,50%</t>
  </si>
  <si>
    <t>140,63%</t>
  </si>
  <si>
    <t>40,28%</t>
  </si>
  <si>
    <t>50,24%</t>
  </si>
  <si>
    <t>11,67%</t>
  </si>
  <si>
    <t>31,74%</t>
  </si>
  <si>
    <t>44,96%</t>
  </si>
  <si>
    <t>45,62%</t>
  </si>
  <si>
    <t>45,39%</t>
  </si>
  <si>
    <t>45,42%</t>
  </si>
  <si>
    <t>46,64%</t>
  </si>
  <si>
    <t>22,73%</t>
  </si>
  <si>
    <t>90,91%</t>
  </si>
  <si>
    <t>44,43%</t>
  </si>
  <si>
    <t>54,59%</t>
  </si>
  <si>
    <t>72,32%</t>
  </si>
  <si>
    <t>14,29%</t>
  </si>
  <si>
    <t>53,10%</t>
  </si>
  <si>
    <t>43,19%</t>
  </si>
  <si>
    <t>43,18%</t>
  </si>
  <si>
    <t>51,17%</t>
  </si>
  <si>
    <t>33,57%</t>
  </si>
  <si>
    <t>50,37%</t>
  </si>
  <si>
    <t>88,80%</t>
  </si>
  <si>
    <t>94,92%</t>
  </si>
  <si>
    <t>33,33%</t>
  </si>
  <si>
    <t>47,17%</t>
  </si>
  <si>
    <t>47,00%</t>
  </si>
  <si>
    <t>47,87%</t>
  </si>
  <si>
    <t>25,00%</t>
  </si>
  <si>
    <t>47,89%</t>
  </si>
  <si>
    <t>54,54%</t>
  </si>
  <si>
    <t>23,75%</t>
  </si>
  <si>
    <t>22,96%</t>
  </si>
  <si>
    <t>67,42%</t>
  </si>
  <si>
    <t>32,56%</t>
  </si>
  <si>
    <t>161,55%</t>
  </si>
  <si>
    <t>21,69%</t>
  </si>
  <si>
    <t>72,26%</t>
  </si>
  <si>
    <t>19,36%</t>
  </si>
  <si>
    <t>186,61%</t>
  </si>
  <si>
    <t>60,42%</t>
  </si>
  <si>
    <t>30,61%</t>
  </si>
  <si>
    <t>34,02%</t>
  </si>
  <si>
    <t>61,19%</t>
  </si>
  <si>
    <t>108,25%</t>
  </si>
  <si>
    <t>12,91%</t>
  </si>
  <si>
    <t>0,70%</t>
  </si>
  <si>
    <t>31,96%</t>
  </si>
  <si>
    <t>31,49%</t>
  </si>
  <si>
    <t>30,31%</t>
  </si>
  <si>
    <t>30,02%</t>
  </si>
  <si>
    <t>30,11%</t>
  </si>
  <si>
    <t>26,37%</t>
  </si>
  <si>
    <t>34,41%</t>
  </si>
  <si>
    <t>20,00%</t>
  </si>
  <si>
    <t>80,00%</t>
  </si>
  <si>
    <t>31,27%</t>
  </si>
  <si>
    <t>67,43%</t>
  </si>
  <si>
    <t>135,62%</t>
  </si>
  <si>
    <t>37,94%</t>
  </si>
  <si>
    <t>6,49%</t>
  </si>
  <si>
    <t>8,85%</t>
  </si>
  <si>
    <t>10,07%</t>
  </si>
  <si>
    <t>8,99%</t>
  </si>
  <si>
    <t>10,43%</t>
  </si>
  <si>
    <t xml:space="preserve">OSTVARENJE/ IZVRŠENJE 1.-06.2025. </t>
  </si>
  <si>
    <t>IZVORNI PLAN ILI REBALANS</t>
  </si>
  <si>
    <t xml:space="preserve">OSTVARENJE/ IZVRŠENJE 1.-6.2026. </t>
  </si>
  <si>
    <t>RAZLIKA - VIŠANJ / MANJAK</t>
  </si>
  <si>
    <t>6 PRIHODI POSLOVANJA</t>
  </si>
  <si>
    <t>3 RASHODI POSLOVANJA</t>
  </si>
  <si>
    <t>4 RASHODI ZA NABAVU NEFINANCIJSKE IMOVINE</t>
  </si>
  <si>
    <t>Izvor: 41 Potpore za decentralizirane izdatke</t>
  </si>
  <si>
    <t>Izvor: 52 Namjenske tekuće pomoći</t>
  </si>
  <si>
    <t>Izvor: 35 Vlastiti prihodi proračunskih korisnika</t>
  </si>
  <si>
    <t>Izvor: 59 Pomoći iz državnog proračuna za plaće te ostale rashode za zaposlene</t>
  </si>
  <si>
    <t>SVEUKUPNO</t>
  </si>
  <si>
    <t>1019056</t>
  </si>
  <si>
    <t>Razdjel: 8</t>
  </si>
  <si>
    <t>Izvor: 41</t>
  </si>
  <si>
    <t>41</t>
  </si>
  <si>
    <t>3433</t>
  </si>
  <si>
    <t>Zatezne kamate</t>
  </si>
  <si>
    <t>34333</t>
  </si>
  <si>
    <t>Zatezne kamate iz poslovnih odnosa i drugo</t>
  </si>
  <si>
    <t>Izvor: 59</t>
  </si>
  <si>
    <t>59</t>
  </si>
  <si>
    <t>Izvor: 11</t>
  </si>
  <si>
    <t>Izvor: 35</t>
  </si>
  <si>
    <t>35</t>
  </si>
  <si>
    <t>32114</t>
  </si>
  <si>
    <t>Naknade za smještaj na službenom putu u inozemstvu</t>
  </si>
  <si>
    <t>Izvor: 65</t>
  </si>
  <si>
    <t>65</t>
  </si>
  <si>
    <t>Izvor: 99</t>
  </si>
  <si>
    <t>Izvor: 54</t>
  </si>
  <si>
    <t>54</t>
  </si>
  <si>
    <t>EU fondovi-pomoći</t>
  </si>
  <si>
    <t>Izvor: 56111</t>
  </si>
  <si>
    <t>56111</t>
  </si>
  <si>
    <t xml:space="preserve"> ESF plus - predfinanciranje iz općih prihoda i primitaka</t>
  </si>
  <si>
    <t>Izvor: 52</t>
  </si>
  <si>
    <t>52</t>
  </si>
  <si>
    <t>Izvor: 56511</t>
  </si>
  <si>
    <t>56511</t>
  </si>
  <si>
    <t>EPFZRR - predfinanciranje iz općih prihoda i primitaka</t>
  </si>
  <si>
    <t>11935</t>
  </si>
  <si>
    <t>OZNAKA</t>
  </si>
  <si>
    <t>NAZIV</t>
  </si>
  <si>
    <t>IZVOR FIN.</t>
  </si>
  <si>
    <t>Izvor: 65 Donacije i ostali namjenski prihodi proračunskih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</si>
</sst>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2" tint="-0.749992370372631"/>
      <name val="Calibri"/>
      <family val="2"/>
      <charset val="238"/>
      <scheme val="minor"/>
    </font>
    <font>
      <b/>
      <sz val="11"/>
      <color theme="2" tint="-0.749992370372631"/>
      <name val="Calibri"/>
      <family val="2"/>
      <charset val="238"/>
      <scheme val="minor"/>
    </font>
    <font>
      <b/>
      <sz val="13"/>
      <color theme="2" tint="-0.749992370372631"/>
      <name val="Calibri"/>
      <family val="2"/>
      <charset val="238"/>
      <scheme val="minor"/>
    </font>
    <font>
      <sz val="11"/>
      <color theme="2" tint="-0.749992370372631"/>
      <name val="Arial"/>
      <family val="2"/>
      <charset val="238"/>
    </font>
    <font>
      <b/>
      <sz val="11"/>
      <color theme="2" tint="-0.74999237037263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 tint="0.1499984740745262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2" tint="-0.749992370372631"/>
      <name val="Calibri"/>
      <family val="2"/>
      <charset val="238"/>
      <scheme val="minor"/>
    </font>
    <font>
      <sz val="8"/>
      <color theme="2" tint="-0.749992370372631"/>
      <name val="Calibri"/>
      <family val="2"/>
      <charset val="238"/>
      <scheme val="minor"/>
    </font>
    <font>
      <b/>
      <sz val="8"/>
      <color theme="2" tint="-0.74999237037263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2" fillId="0" borderId="0"/>
    <xf numFmtId="0" fontId="13" fillId="0" borderId="0"/>
    <xf numFmtId="0" fontId="11" fillId="0" borderId="0"/>
    <xf numFmtId="0" fontId="21" fillId="0" borderId="0"/>
  </cellStyleXfs>
  <cellXfs count="108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NumberFormat="1" applyFont="1" applyFill="1" applyBorder="1" applyAlignment="1" applyProtection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0" fillId="0" borderId="3" xfId="0" applyBorder="1"/>
    <xf numFmtId="0" fontId="9" fillId="0" borderId="0" xfId="0" applyFont="1" applyAlignment="1">
      <alignment vertical="top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10" fillId="3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14" fillId="0" borderId="6" xfId="0" applyFont="1" applyBorder="1"/>
    <xf numFmtId="0" fontId="15" fillId="0" borderId="0" xfId="3" applyFont="1" applyAlignment="1">
      <alignment horizontal="left" vertical="center"/>
    </xf>
    <xf numFmtId="0" fontId="14" fillId="0" borderId="0" xfId="3" applyFont="1" applyAlignment="1">
      <alignment horizontal="left" vertical="center"/>
    </xf>
    <xf numFmtId="4" fontId="14" fillId="0" borderId="0" xfId="3" applyNumberFormat="1" applyFont="1" applyAlignment="1">
      <alignment horizontal="right" vertical="center"/>
    </xf>
    <xf numFmtId="0" fontId="14" fillId="0" borderId="0" xfId="3" applyFont="1"/>
    <xf numFmtId="0" fontId="15" fillId="0" borderId="6" xfId="3" applyFont="1" applyBorder="1"/>
    <xf numFmtId="0" fontId="14" fillId="0" borderId="0" xfId="3" applyFont="1" applyAlignment="1">
      <alignment horizontal="left"/>
    </xf>
    <xf numFmtId="0" fontId="14" fillId="0" borderId="6" xfId="3" applyFont="1" applyBorder="1"/>
    <xf numFmtId="0" fontId="14" fillId="0" borderId="0" xfId="0" applyFont="1"/>
    <xf numFmtId="0" fontId="15" fillId="0" borderId="0" xfId="0" applyFont="1" applyAlignment="1"/>
    <xf numFmtId="0" fontId="15" fillId="0" borderId="0" xfId="0" applyFont="1"/>
    <xf numFmtId="4" fontId="15" fillId="4" borderId="3" xfId="0" applyNumberFormat="1" applyFont="1" applyFill="1" applyBorder="1" applyAlignment="1">
      <alignment horizontal="right" vertical="center" wrapText="1"/>
    </xf>
    <xf numFmtId="4" fontId="14" fillId="5" borderId="3" xfId="0" applyNumberFormat="1" applyFont="1" applyFill="1" applyBorder="1" applyAlignment="1">
      <alignment horizontal="right" vertical="center" wrapText="1"/>
    </xf>
    <xf numFmtId="0" fontId="14" fillId="5" borderId="3" xfId="0" applyFont="1" applyFill="1" applyBorder="1" applyAlignment="1">
      <alignment vertical="center" wrapText="1"/>
    </xf>
    <xf numFmtId="0" fontId="14" fillId="5" borderId="3" xfId="0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vertical="center" wrapText="1"/>
    </xf>
    <xf numFmtId="0" fontId="17" fillId="5" borderId="3" xfId="0" applyFont="1" applyFill="1" applyBorder="1" applyAlignment="1">
      <alignment horizontal="left" vertical="center" wrapText="1" indent="2"/>
    </xf>
    <xf numFmtId="0" fontId="14" fillId="5" borderId="3" xfId="0" applyFont="1" applyFill="1" applyBorder="1" applyAlignment="1">
      <alignment horizontal="left" wrapText="1"/>
    </xf>
    <xf numFmtId="0" fontId="14" fillId="5" borderId="3" xfId="0" applyFont="1" applyFill="1" applyBorder="1" applyAlignment="1">
      <alignment wrapText="1"/>
    </xf>
    <xf numFmtId="4" fontId="14" fillId="0" borderId="0" xfId="0" applyNumberFormat="1" applyFont="1"/>
    <xf numFmtId="4" fontId="14" fillId="0" borderId="3" xfId="0" applyNumberFormat="1" applyFont="1" applyFill="1" applyBorder="1" applyAlignment="1">
      <alignment horizontal="right" vertical="center" wrapText="1"/>
    </xf>
    <xf numFmtId="0" fontId="14" fillId="0" borderId="0" xfId="0" applyFont="1" applyBorder="1"/>
    <xf numFmtId="0" fontId="15" fillId="0" borderId="0" xfId="0" applyFont="1" applyBorder="1" applyAlignment="1"/>
    <xf numFmtId="0" fontId="14" fillId="0" borderId="3" xfId="0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4" fontId="15" fillId="0" borderId="0" xfId="0" applyNumberFormat="1" applyFont="1"/>
    <xf numFmtId="0" fontId="14" fillId="0" borderId="0" xfId="0" applyFont="1" applyFill="1"/>
    <xf numFmtId="0" fontId="19" fillId="0" borderId="0" xfId="3" applyFont="1"/>
    <xf numFmtId="4" fontId="15" fillId="0" borderId="3" xfId="0" applyNumberFormat="1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left" vertical="center" wrapText="1" indent="1"/>
    </xf>
    <xf numFmtId="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Border="1" applyAlignment="1">
      <alignment horizontal="left"/>
    </xf>
    <xf numFmtId="4" fontId="14" fillId="0" borderId="3" xfId="0" applyNumberFormat="1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0" fontId="14" fillId="0" borderId="3" xfId="0" applyFont="1" applyBorder="1"/>
    <xf numFmtId="4" fontId="14" fillId="0" borderId="3" xfId="0" applyNumberFormat="1" applyFont="1" applyBorder="1"/>
    <xf numFmtId="4" fontId="14" fillId="0" borderId="0" xfId="0" applyNumberFormat="1" applyFont="1" applyFill="1"/>
    <xf numFmtId="0" fontId="14" fillId="0" borderId="3" xfId="0" applyFont="1" applyFill="1" applyBorder="1" applyAlignment="1">
      <alignment vertical="center" wrapText="1"/>
    </xf>
    <xf numFmtId="0" fontId="0" fillId="0" borderId="0" xfId="0" applyFill="1"/>
    <xf numFmtId="0" fontId="0" fillId="0" borderId="3" xfId="0" applyFill="1" applyBorder="1"/>
    <xf numFmtId="164" fontId="0" fillId="0" borderId="3" xfId="0" applyNumberFormat="1" applyFill="1" applyBorder="1" applyAlignment="1">
      <alignment horizontal="right"/>
    </xf>
    <xf numFmtId="4" fontId="23" fillId="5" borderId="3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5" fillId="0" borderId="0" xfId="0" applyFont="1" applyBorder="1"/>
    <xf numFmtId="0" fontId="25" fillId="0" borderId="0" xfId="0" applyFont="1"/>
    <xf numFmtId="0" fontId="25" fillId="0" borderId="0" xfId="0" applyFont="1" applyAlignment="1">
      <alignment horizontal="center"/>
    </xf>
    <xf numFmtId="0" fontId="15" fillId="4" borderId="1" xfId="0" applyFont="1" applyFill="1" applyBorder="1" applyAlignment="1">
      <alignment vertical="center"/>
    </xf>
    <xf numFmtId="4" fontId="14" fillId="4" borderId="3" xfId="0" applyNumberFormat="1" applyFont="1" applyFill="1" applyBorder="1" applyAlignment="1">
      <alignment horizontal="right" vertical="center" wrapText="1"/>
    </xf>
    <xf numFmtId="4" fontId="25" fillId="0" borderId="0" xfId="0" applyNumberFormat="1" applyFont="1" applyAlignment="1">
      <alignment horizontal="center"/>
    </xf>
    <xf numFmtId="0" fontId="14" fillId="4" borderId="3" xfId="0" applyFont="1" applyFill="1" applyBorder="1" applyAlignment="1">
      <alignment vertical="center" wrapText="1"/>
    </xf>
    <xf numFmtId="0" fontId="26" fillId="5" borderId="3" xfId="0" applyFont="1" applyFill="1" applyBorder="1" applyAlignment="1">
      <alignment horizontal="center" vertical="center"/>
    </xf>
    <xf numFmtId="0" fontId="22" fillId="6" borderId="10" xfId="0" applyFont="1" applyFill="1" applyBorder="1"/>
    <xf numFmtId="0" fontId="22" fillId="4" borderId="3" xfId="0" applyFont="1" applyFill="1" applyBorder="1" applyAlignment="1">
      <alignment horizontal="center" wrapText="1"/>
    </xf>
    <xf numFmtId="0" fontId="22" fillId="4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4" borderId="3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</cellXfs>
  <cellStyles count="5">
    <cellStyle name="Normal 2" xfId="3" xr:uid="{00000000-0005-0000-0000-000001000000}"/>
    <cellStyle name="Normalno" xfId="0" builtinId="0"/>
    <cellStyle name="Normalno 2" xfId="1" xr:uid="{00000000-0005-0000-0000-000002000000}"/>
    <cellStyle name="Normalno 3" xfId="4" xr:uid="{00000000-0005-0000-0000-000003000000}"/>
    <cellStyle name="Obično_bilanca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</xdr:col>
      <xdr:colOff>0</xdr:colOff>
      <xdr:row>3</xdr:row>
      <xdr:rowOff>182880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58DB407-03B5-4F57-952E-7AF4E510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03632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GridLines="0" tabSelected="1" zoomScaleNormal="100" workbookViewId="0">
      <selection activeCell="B1" sqref="B1"/>
    </sheetView>
  </sheetViews>
  <sheetFormatPr defaultRowHeight="14.4" x14ac:dyDescent="0.3"/>
  <cols>
    <col min="1" max="1" width="15.21875" style="36" customWidth="1"/>
    <col min="2" max="2" width="20.5546875" style="36" customWidth="1"/>
    <col min="3" max="5" width="20.77734375" style="36" customWidth="1"/>
    <col min="6" max="6" width="13.44140625" style="36" customWidth="1"/>
    <col min="7" max="7" width="13" style="36" customWidth="1"/>
    <col min="8" max="8" width="11.5546875" style="36" bestFit="1" customWidth="1"/>
    <col min="9" max="16384" width="8.88671875" style="36"/>
  </cols>
  <sheetData>
    <row r="1" spans="1:9" s="32" customFormat="1" ht="13.2" customHeight="1" x14ac:dyDescent="0.3">
      <c r="A1" s="28"/>
      <c r="B1" s="29" t="s">
        <v>125</v>
      </c>
      <c r="C1" s="29"/>
      <c r="D1" s="30"/>
      <c r="E1" s="31"/>
      <c r="F1" s="30"/>
    </row>
    <row r="2" spans="1:9" s="32" customFormat="1" x14ac:dyDescent="0.3">
      <c r="A2" s="33"/>
      <c r="B2" s="34" t="s">
        <v>134</v>
      </c>
      <c r="C2" s="34"/>
      <c r="D2" s="30"/>
      <c r="E2" s="31"/>
      <c r="F2" s="30"/>
      <c r="I2" s="55"/>
    </row>
    <row r="3" spans="1:9" s="32" customFormat="1" x14ac:dyDescent="0.3">
      <c r="A3" s="33"/>
      <c r="B3" s="30" t="s">
        <v>135</v>
      </c>
      <c r="C3" s="30"/>
      <c r="D3" s="30"/>
      <c r="E3" s="31"/>
      <c r="F3" s="30"/>
    </row>
    <row r="4" spans="1:9" s="32" customFormat="1" ht="15" thickBot="1" x14ac:dyDescent="0.35">
      <c r="A4" s="35"/>
      <c r="B4" s="30" t="s">
        <v>136</v>
      </c>
      <c r="C4" s="30"/>
      <c r="D4" s="30"/>
      <c r="E4" s="31"/>
      <c r="F4" s="30"/>
    </row>
    <row r="5" spans="1:9" ht="20.399999999999999" customHeight="1" thickBot="1" x14ac:dyDescent="0.35">
      <c r="A5" s="91" t="s">
        <v>123</v>
      </c>
      <c r="B5" s="92"/>
      <c r="C5" s="92"/>
      <c r="D5" s="92"/>
      <c r="E5" s="92"/>
      <c r="F5" s="92"/>
      <c r="G5" s="93"/>
    </row>
    <row r="6" spans="1:9" ht="14.4" customHeight="1" x14ac:dyDescent="0.3">
      <c r="C6" s="37"/>
      <c r="D6" s="37"/>
      <c r="E6" s="37"/>
      <c r="F6" s="37"/>
      <c r="G6" s="37"/>
    </row>
    <row r="7" spans="1:9" x14ac:dyDescent="0.3">
      <c r="A7" s="100" t="s">
        <v>139</v>
      </c>
      <c r="B7" s="100"/>
    </row>
    <row r="8" spans="1:9" ht="30" customHeight="1" x14ac:dyDescent="0.3">
      <c r="A8" s="95" t="s">
        <v>0</v>
      </c>
      <c r="B8" s="96"/>
      <c r="C8" s="75" t="s">
        <v>622</v>
      </c>
      <c r="D8" s="75" t="s">
        <v>623</v>
      </c>
      <c r="E8" s="75" t="s">
        <v>624</v>
      </c>
      <c r="F8" s="76" t="s">
        <v>15</v>
      </c>
      <c r="G8" s="76" t="s">
        <v>15</v>
      </c>
    </row>
    <row r="9" spans="1:9" s="79" customFormat="1" ht="10.8" customHeight="1" x14ac:dyDescent="0.2">
      <c r="A9" s="97">
        <v>1</v>
      </c>
      <c r="B9" s="98"/>
      <c r="C9" s="77">
        <v>2</v>
      </c>
      <c r="D9" s="77">
        <v>3</v>
      </c>
      <c r="E9" s="77">
        <v>4</v>
      </c>
      <c r="F9" s="77" t="s">
        <v>138</v>
      </c>
      <c r="G9" s="77" t="s">
        <v>137</v>
      </c>
    </row>
    <row r="10" spans="1:9" s="38" customFormat="1" ht="20.399999999999999" customHeight="1" x14ac:dyDescent="0.3">
      <c r="A10" s="94" t="s">
        <v>124</v>
      </c>
      <c r="B10" s="94"/>
      <c r="C10" s="39">
        <f>+C11+C12</f>
        <v>1434720.47</v>
      </c>
      <c r="D10" s="39">
        <f t="shared" ref="D10:E10" si="0">+D11+D12</f>
        <v>3474906</v>
      </c>
      <c r="E10" s="39">
        <f t="shared" si="0"/>
        <v>1610777.06</v>
      </c>
      <c r="F10" s="39">
        <f t="shared" ref="F10" si="1">+E10/C10*100</f>
        <v>112.27114226647927</v>
      </c>
      <c r="G10" s="39">
        <f t="shared" ref="G10" si="2">+E10/D10*100</f>
        <v>46.354550597915456</v>
      </c>
      <c r="H10" s="36"/>
      <c r="I10" s="36"/>
    </row>
    <row r="11" spans="1:9" ht="20.399999999999999" customHeight="1" x14ac:dyDescent="0.3">
      <c r="A11" s="90" t="s">
        <v>34</v>
      </c>
      <c r="B11" s="90"/>
      <c r="C11" s="48">
        <v>1434720.47</v>
      </c>
      <c r="D11" s="48">
        <v>3474906</v>
      </c>
      <c r="E11" s="48">
        <v>1610777.06</v>
      </c>
      <c r="F11" s="48">
        <f>+E11/C11*100</f>
        <v>112.27114226647927</v>
      </c>
      <c r="G11" s="48">
        <f>+E11/D11*100</f>
        <v>46.354550597915456</v>
      </c>
    </row>
    <row r="12" spans="1:9" ht="20.399999999999999" customHeight="1" x14ac:dyDescent="0.3">
      <c r="A12" s="90" t="s">
        <v>54</v>
      </c>
      <c r="B12" s="90"/>
      <c r="C12" s="48">
        <v>0</v>
      </c>
      <c r="D12" s="48">
        <v>0</v>
      </c>
      <c r="E12" s="48">
        <v>0</v>
      </c>
      <c r="F12" s="48" t="e">
        <f t="shared" ref="F12:F16" si="3">+E12/C12*100</f>
        <v>#DIV/0!</v>
      </c>
      <c r="G12" s="48" t="e">
        <f>+E12/D12*100</f>
        <v>#DIV/0!</v>
      </c>
    </row>
    <row r="13" spans="1:9" s="38" customFormat="1" ht="20.399999999999999" customHeight="1" x14ac:dyDescent="0.3">
      <c r="A13" s="94" t="s">
        <v>121</v>
      </c>
      <c r="B13" s="94"/>
      <c r="C13" s="39">
        <f>+C14+C15</f>
        <v>1634485.2200000002</v>
      </c>
      <c r="D13" s="39">
        <f t="shared" ref="D13:E13" si="4">+D14+D15</f>
        <v>3474906</v>
      </c>
      <c r="E13" s="39">
        <f t="shared" si="4"/>
        <v>1580466.07</v>
      </c>
      <c r="F13" s="39">
        <f t="shared" si="3"/>
        <v>96.695035884142158</v>
      </c>
      <c r="G13" s="39">
        <f t="shared" ref="G13:G16" si="5">+E13/D13*100</f>
        <v>45.482268297329483</v>
      </c>
      <c r="H13" s="36"/>
      <c r="I13" s="36"/>
    </row>
    <row r="14" spans="1:9" ht="20.399999999999999" customHeight="1" x14ac:dyDescent="0.3">
      <c r="A14" s="90" t="s">
        <v>109</v>
      </c>
      <c r="B14" s="90"/>
      <c r="C14" s="48">
        <v>1626586.12</v>
      </c>
      <c r="D14" s="48">
        <v>3418706</v>
      </c>
      <c r="E14" s="48">
        <v>1562195.52</v>
      </c>
      <c r="F14" s="48">
        <f t="shared" si="3"/>
        <v>96.041365458104352</v>
      </c>
      <c r="G14" s="48">
        <f t="shared" si="5"/>
        <v>45.695521053872426</v>
      </c>
    </row>
    <row r="15" spans="1:9" ht="20.399999999999999" customHeight="1" x14ac:dyDescent="0.3">
      <c r="A15" s="90" t="s">
        <v>101</v>
      </c>
      <c r="B15" s="90"/>
      <c r="C15" s="48">
        <v>7899.1</v>
      </c>
      <c r="D15" s="48">
        <v>56200</v>
      </c>
      <c r="E15" s="48">
        <v>18270.55</v>
      </c>
      <c r="F15" s="48">
        <f t="shared" si="3"/>
        <v>231.29913534453289</v>
      </c>
      <c r="G15" s="48">
        <f t="shared" si="5"/>
        <v>32.509875444839857</v>
      </c>
      <c r="H15" s="47"/>
      <c r="I15" s="47"/>
    </row>
    <row r="16" spans="1:9" ht="20.399999999999999" customHeight="1" x14ac:dyDescent="0.3">
      <c r="A16" s="94" t="s">
        <v>625</v>
      </c>
      <c r="B16" s="94"/>
      <c r="C16" s="39">
        <f>+C10-C13</f>
        <v>-199764.75000000023</v>
      </c>
      <c r="D16" s="39">
        <f t="shared" ref="D16:E16" si="6">+D10-D13</f>
        <v>0</v>
      </c>
      <c r="E16" s="39">
        <f t="shared" si="6"/>
        <v>30310.989999999991</v>
      </c>
      <c r="F16" s="39">
        <f t="shared" si="3"/>
        <v>-15.173342644285318</v>
      </c>
      <c r="G16" s="39" t="e">
        <f t="shared" si="5"/>
        <v>#DIV/0!</v>
      </c>
    </row>
    <row r="17" spans="1:7" x14ac:dyDescent="0.3">
      <c r="D17" s="47"/>
    </row>
    <row r="18" spans="1:7" ht="21.6" customHeight="1" x14ac:dyDescent="0.3">
      <c r="A18" s="99" t="s">
        <v>140</v>
      </c>
      <c r="B18" s="99"/>
    </row>
    <row r="19" spans="1:7" s="49" customFormat="1" ht="30" customHeight="1" x14ac:dyDescent="0.3">
      <c r="A19" s="95" t="s">
        <v>0</v>
      </c>
      <c r="B19" s="96"/>
      <c r="C19" s="75" t="s">
        <v>622</v>
      </c>
      <c r="D19" s="75" t="s">
        <v>623</v>
      </c>
      <c r="E19" s="75" t="s">
        <v>624</v>
      </c>
      <c r="F19" s="76" t="s">
        <v>15</v>
      </c>
      <c r="G19" s="76" t="s">
        <v>15</v>
      </c>
    </row>
    <row r="20" spans="1:7" s="78" customFormat="1" ht="10.199999999999999" customHeight="1" x14ac:dyDescent="0.2">
      <c r="A20" s="97">
        <v>1</v>
      </c>
      <c r="B20" s="98"/>
      <c r="C20" s="77">
        <v>2</v>
      </c>
      <c r="D20" s="77">
        <v>3</v>
      </c>
      <c r="E20" s="77">
        <v>4</v>
      </c>
      <c r="F20" s="77" t="s">
        <v>138</v>
      </c>
      <c r="G20" s="77" t="s">
        <v>137</v>
      </c>
    </row>
    <row r="21" spans="1:7" s="49" customFormat="1" ht="24" customHeight="1" x14ac:dyDescent="0.3">
      <c r="A21" s="90" t="s">
        <v>141</v>
      </c>
      <c r="B21" s="90"/>
      <c r="C21" s="48">
        <v>0</v>
      </c>
      <c r="D21" s="48">
        <v>0</v>
      </c>
      <c r="E21" s="48">
        <v>0</v>
      </c>
      <c r="F21" s="48"/>
      <c r="G21" s="48"/>
    </row>
    <row r="22" spans="1:7" s="49" customFormat="1" ht="24.6" customHeight="1" x14ac:dyDescent="0.3">
      <c r="A22" s="90" t="s">
        <v>142</v>
      </c>
      <c r="B22" s="90"/>
      <c r="C22" s="48">
        <v>0</v>
      </c>
      <c r="D22" s="48">
        <v>0</v>
      </c>
      <c r="E22" s="48">
        <v>0</v>
      </c>
      <c r="F22" s="48"/>
      <c r="G22" s="48"/>
    </row>
    <row r="23" spans="1:7" s="49" customFormat="1" ht="23.4" customHeight="1" x14ac:dyDescent="0.3">
      <c r="A23" s="90" t="s">
        <v>122</v>
      </c>
      <c r="B23" s="90"/>
      <c r="C23" s="48">
        <v>0</v>
      </c>
      <c r="D23" s="48">
        <v>0</v>
      </c>
      <c r="E23" s="48">
        <v>0</v>
      </c>
      <c r="F23" s="48"/>
      <c r="G23" s="48"/>
    </row>
    <row r="24" spans="1:7" s="49" customFormat="1" ht="21.6" customHeight="1" x14ac:dyDescent="0.3">
      <c r="A24" s="61"/>
      <c r="B24" s="61"/>
    </row>
    <row r="25" spans="1:7" s="49" customFormat="1" ht="21.6" customHeight="1" x14ac:dyDescent="0.3">
      <c r="A25" s="50" t="s">
        <v>143</v>
      </c>
      <c r="B25" s="50"/>
    </row>
    <row r="26" spans="1:7" s="49" customFormat="1" ht="30" customHeight="1" x14ac:dyDescent="0.3">
      <c r="A26" s="95" t="s">
        <v>0</v>
      </c>
      <c r="B26" s="96"/>
      <c r="C26" s="75" t="s">
        <v>622</v>
      </c>
      <c r="D26" s="75" t="s">
        <v>623</v>
      </c>
      <c r="E26" s="75" t="s">
        <v>624</v>
      </c>
      <c r="F26" s="76" t="s">
        <v>15</v>
      </c>
      <c r="G26" s="76" t="s">
        <v>15</v>
      </c>
    </row>
    <row r="27" spans="1:7" s="79" customFormat="1" ht="8.4" customHeight="1" x14ac:dyDescent="0.2">
      <c r="A27" s="97">
        <v>1</v>
      </c>
      <c r="B27" s="98"/>
      <c r="C27" s="77">
        <v>2</v>
      </c>
      <c r="D27" s="77">
        <v>3</v>
      </c>
      <c r="E27" s="77">
        <v>4</v>
      </c>
      <c r="F27" s="77" t="s">
        <v>138</v>
      </c>
      <c r="G27" s="77" t="s">
        <v>137</v>
      </c>
    </row>
    <row r="28" spans="1:7" ht="24" customHeight="1" x14ac:dyDescent="0.3">
      <c r="A28" s="90" t="s">
        <v>144</v>
      </c>
      <c r="B28" s="90"/>
      <c r="C28" s="48"/>
      <c r="D28" s="48"/>
      <c r="E28" s="48">
        <f>+D29</f>
        <v>-199764.75000000023</v>
      </c>
      <c r="F28" s="48" t="e">
        <f>+E28/C28*100</f>
        <v>#DIV/0!</v>
      </c>
      <c r="G28" s="48" t="e">
        <f>+E28/D28*100</f>
        <v>#DIV/0!</v>
      </c>
    </row>
    <row r="29" spans="1:7" ht="24" customHeight="1" x14ac:dyDescent="0.3">
      <c r="A29" s="90" t="s">
        <v>145</v>
      </c>
      <c r="B29" s="90"/>
      <c r="C29" s="48"/>
      <c r="D29" s="48">
        <f>+C16</f>
        <v>-199764.75000000023</v>
      </c>
      <c r="E29" s="48">
        <f>+E23</f>
        <v>0</v>
      </c>
      <c r="F29" s="48" t="e">
        <f>+E29/C29*100</f>
        <v>#DIV/0!</v>
      </c>
      <c r="G29" s="48"/>
    </row>
    <row r="30" spans="1:7" ht="22.2" customHeight="1" x14ac:dyDescent="0.3">
      <c r="A30" s="89" t="s">
        <v>434</v>
      </c>
      <c r="B30" s="89"/>
      <c r="C30" s="67"/>
      <c r="D30" s="67"/>
      <c r="E30" s="68">
        <f>+E16+E28</f>
        <v>-169453.76000000024</v>
      </c>
      <c r="F30" s="67"/>
      <c r="G30" s="67"/>
    </row>
  </sheetData>
  <mergeCells count="22">
    <mergeCell ref="A29:B29"/>
    <mergeCell ref="A21:B21"/>
    <mergeCell ref="A23:B23"/>
    <mergeCell ref="A26:B26"/>
    <mergeCell ref="A27:B27"/>
    <mergeCell ref="A28:B28"/>
    <mergeCell ref="A30:B30"/>
    <mergeCell ref="A22:B22"/>
    <mergeCell ref="A5:G5"/>
    <mergeCell ref="A11:B11"/>
    <mergeCell ref="A12:B12"/>
    <mergeCell ref="A13:B13"/>
    <mergeCell ref="A14:B14"/>
    <mergeCell ref="A15:B15"/>
    <mergeCell ref="A16:B16"/>
    <mergeCell ref="A8:B8"/>
    <mergeCell ref="A9:B9"/>
    <mergeCell ref="A18:B18"/>
    <mergeCell ref="A7:B7"/>
    <mergeCell ref="A19:B19"/>
    <mergeCell ref="A20:B20"/>
    <mergeCell ref="A10:B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7"/>
  <sheetViews>
    <sheetView showGridLines="0" zoomScaleNormal="100" workbookViewId="0"/>
  </sheetViews>
  <sheetFormatPr defaultColWidth="59.109375" defaultRowHeight="14.4" x14ac:dyDescent="0.3"/>
  <cols>
    <col min="1" max="1" width="55.77734375" style="36" customWidth="1"/>
    <col min="2" max="2" width="20.88671875" style="36" customWidth="1"/>
    <col min="3" max="4" width="20.77734375" style="36" customWidth="1"/>
    <col min="5" max="5" width="13.6640625" style="36" customWidth="1"/>
    <col min="6" max="6" width="13.5546875" style="36" customWidth="1"/>
    <col min="7" max="7" width="12.88671875" style="36" customWidth="1"/>
    <col min="8" max="8" width="12.5546875" style="36" customWidth="1"/>
    <col min="9" max="9" width="15.33203125" style="36" customWidth="1"/>
    <col min="10" max="16384" width="59.109375" style="36"/>
  </cols>
  <sheetData>
    <row r="1" spans="1:9" s="32" customFormat="1" ht="13.2" customHeight="1" x14ac:dyDescent="0.3">
      <c r="A1" s="29" t="s">
        <v>125</v>
      </c>
      <c r="B1" s="29"/>
      <c r="C1" s="29"/>
      <c r="D1" s="30"/>
      <c r="E1" s="31"/>
      <c r="F1" s="30"/>
    </row>
    <row r="2" spans="1:9" s="32" customFormat="1" x14ac:dyDescent="0.3">
      <c r="A2" s="34" t="s">
        <v>134</v>
      </c>
      <c r="B2" s="34"/>
      <c r="C2" s="34"/>
      <c r="D2" s="30"/>
      <c r="E2" s="31"/>
      <c r="F2" s="30"/>
      <c r="I2" s="55"/>
    </row>
    <row r="3" spans="1:9" s="32" customFormat="1" x14ac:dyDescent="0.3">
      <c r="A3" s="30" t="s">
        <v>135</v>
      </c>
      <c r="B3" s="30"/>
      <c r="C3" s="30"/>
      <c r="D3" s="30"/>
      <c r="E3" s="31"/>
      <c r="F3" s="30"/>
    </row>
    <row r="4" spans="1:9" ht="30" customHeight="1" x14ac:dyDescent="0.3">
      <c r="A4" s="81" t="s">
        <v>0</v>
      </c>
      <c r="B4" s="75" t="s">
        <v>622</v>
      </c>
      <c r="C4" s="75" t="s">
        <v>623</v>
      </c>
      <c r="D4" s="75" t="s">
        <v>624</v>
      </c>
      <c r="E4" s="76" t="s">
        <v>15</v>
      </c>
      <c r="F4" s="76" t="s">
        <v>15</v>
      </c>
    </row>
    <row r="5" spans="1:9" s="80" customFormat="1" ht="9" customHeight="1" x14ac:dyDescent="0.2">
      <c r="A5" s="77">
        <v>1</v>
      </c>
      <c r="B5" s="77">
        <v>2</v>
      </c>
      <c r="C5" s="77">
        <v>3</v>
      </c>
      <c r="D5" s="77">
        <v>4</v>
      </c>
      <c r="E5" s="77" t="s">
        <v>138</v>
      </c>
      <c r="F5" s="77" t="s">
        <v>137</v>
      </c>
    </row>
    <row r="6" spans="1:9" s="38" customFormat="1" ht="25.05" customHeight="1" x14ac:dyDescent="0.3">
      <c r="A6" s="43" t="s">
        <v>626</v>
      </c>
      <c r="B6" s="39">
        <f>+B7+B11+B14+B17+B23</f>
        <v>1434720.47</v>
      </c>
      <c r="C6" s="39">
        <f>+C7+C11+C14+C17+C23</f>
        <v>3474906</v>
      </c>
      <c r="D6" s="39">
        <f>+D7+D11+D14+D17+D23</f>
        <v>1610777.06</v>
      </c>
      <c r="E6" s="39">
        <f>+D6/B6*100</f>
        <v>112.27114226647927</v>
      </c>
      <c r="F6" s="39">
        <f>+D6/C6*100</f>
        <v>46.354550597915456</v>
      </c>
      <c r="G6" s="53"/>
    </row>
    <row r="7" spans="1:9" s="60" customFormat="1" ht="25.05" customHeight="1" x14ac:dyDescent="0.3">
      <c r="A7" s="58" t="s">
        <v>35</v>
      </c>
      <c r="B7" s="56">
        <v>1119689.8400000001</v>
      </c>
      <c r="C7" s="56">
        <f>+C8</f>
        <v>2494655</v>
      </c>
      <c r="D7" s="56">
        <f>+D8</f>
        <v>1133652.8500000001</v>
      </c>
      <c r="E7" s="56">
        <f t="shared" ref="E7" si="0">+D7/B7*100</f>
        <v>101.2470426631718</v>
      </c>
      <c r="F7" s="56">
        <f t="shared" ref="F7" si="1">+D7/C7*100</f>
        <v>45.443271714926517</v>
      </c>
      <c r="G7" s="53"/>
    </row>
    <row r="8" spans="1:9" s="54" customFormat="1" ht="25.05" customHeight="1" x14ac:dyDescent="0.3">
      <c r="A8" s="52" t="s">
        <v>36</v>
      </c>
      <c r="B8" s="48">
        <v>1119689.8400000001</v>
      </c>
      <c r="C8" s="48">
        <f>+C9+C10</f>
        <v>2494655</v>
      </c>
      <c r="D8" s="48">
        <v>1133652.8500000001</v>
      </c>
      <c r="E8" s="48">
        <f t="shared" ref="E8:E71" si="2">+D8/B8*100</f>
        <v>101.2470426631718</v>
      </c>
      <c r="F8" s="48">
        <f t="shared" ref="F8:F71" si="3">+D8/C8*100</f>
        <v>45.443271714926517</v>
      </c>
      <c r="G8" s="53"/>
    </row>
    <row r="9" spans="1:9" s="54" customFormat="1" ht="25.05" customHeight="1" x14ac:dyDescent="0.3">
      <c r="A9" s="52" t="s">
        <v>37</v>
      </c>
      <c r="B9" s="48">
        <v>1119689.8400000001</v>
      </c>
      <c r="C9" s="48">
        <v>2474655</v>
      </c>
      <c r="D9" s="48">
        <v>1133652.8500000001</v>
      </c>
      <c r="E9" s="48">
        <f t="shared" si="2"/>
        <v>101.2470426631718</v>
      </c>
      <c r="F9" s="48">
        <f t="shared" si="3"/>
        <v>45.810541267368585</v>
      </c>
      <c r="G9" s="53"/>
    </row>
    <row r="10" spans="1:9" s="54" customFormat="1" ht="25.05" customHeight="1" x14ac:dyDescent="0.3">
      <c r="A10" s="52" t="s">
        <v>38</v>
      </c>
      <c r="B10" s="48">
        <v>0</v>
      </c>
      <c r="C10" s="48">
        <v>20000</v>
      </c>
      <c r="D10" s="48">
        <v>0</v>
      </c>
      <c r="E10" s="48" t="e">
        <f t="shared" si="2"/>
        <v>#DIV/0!</v>
      </c>
      <c r="F10" s="48">
        <f t="shared" si="3"/>
        <v>0</v>
      </c>
      <c r="G10" s="53"/>
    </row>
    <row r="11" spans="1:9" s="60" customFormat="1" ht="25.05" customHeight="1" x14ac:dyDescent="0.3">
      <c r="A11" s="58" t="s">
        <v>39</v>
      </c>
      <c r="B11" s="56">
        <v>0.02</v>
      </c>
      <c r="C11" s="56">
        <f>+C12</f>
        <v>0</v>
      </c>
      <c r="D11" s="56">
        <f>+D12</f>
        <v>0</v>
      </c>
      <c r="E11" s="56">
        <f t="shared" si="2"/>
        <v>0</v>
      </c>
      <c r="F11" s="56" t="e">
        <f t="shared" si="3"/>
        <v>#DIV/0!</v>
      </c>
      <c r="G11" s="53"/>
    </row>
    <row r="12" spans="1:9" s="54" customFormat="1" ht="25.05" customHeight="1" x14ac:dyDescent="0.3">
      <c r="A12" s="52" t="s">
        <v>40</v>
      </c>
      <c r="B12" s="48">
        <v>0.02</v>
      </c>
      <c r="C12" s="48">
        <f>+C13</f>
        <v>0</v>
      </c>
      <c r="D12" s="48">
        <v>0</v>
      </c>
      <c r="E12" s="48">
        <f t="shared" si="2"/>
        <v>0</v>
      </c>
      <c r="F12" s="48" t="e">
        <f t="shared" si="3"/>
        <v>#DIV/0!</v>
      </c>
      <c r="G12" s="53"/>
    </row>
    <row r="13" spans="1:9" s="54" customFormat="1" ht="25.05" customHeight="1" x14ac:dyDescent="0.3">
      <c r="A13" s="52" t="s">
        <v>41</v>
      </c>
      <c r="B13" s="48">
        <v>0.02</v>
      </c>
      <c r="C13" s="48">
        <v>0</v>
      </c>
      <c r="D13" s="48">
        <v>0</v>
      </c>
      <c r="E13" s="48">
        <f t="shared" si="2"/>
        <v>0</v>
      </c>
      <c r="F13" s="48" t="e">
        <f t="shared" si="3"/>
        <v>#DIV/0!</v>
      </c>
      <c r="G13" s="53"/>
    </row>
    <row r="14" spans="1:9" s="60" customFormat="1" ht="25.05" customHeight="1" x14ac:dyDescent="0.3">
      <c r="A14" s="58" t="s">
        <v>42</v>
      </c>
      <c r="B14" s="56">
        <v>31617.38</v>
      </c>
      <c r="C14" s="56">
        <f>+C15</f>
        <v>91300</v>
      </c>
      <c r="D14" s="56">
        <f>+D15</f>
        <v>59169.95</v>
      </c>
      <c r="E14" s="56">
        <f t="shared" si="2"/>
        <v>187.1437481537053</v>
      </c>
      <c r="F14" s="56">
        <f t="shared" si="3"/>
        <v>64.808269441401961</v>
      </c>
      <c r="G14" s="53"/>
    </row>
    <row r="15" spans="1:9" s="54" customFormat="1" ht="25.05" customHeight="1" x14ac:dyDescent="0.3">
      <c r="A15" s="52" t="s">
        <v>43</v>
      </c>
      <c r="B15" s="48">
        <v>31617.38</v>
      </c>
      <c r="C15" s="48">
        <f>+C16</f>
        <v>91300</v>
      </c>
      <c r="D15" s="48">
        <f>+D16</f>
        <v>59169.95</v>
      </c>
      <c r="E15" s="48">
        <f t="shared" si="2"/>
        <v>187.1437481537053</v>
      </c>
      <c r="F15" s="48">
        <f t="shared" si="3"/>
        <v>64.808269441401961</v>
      </c>
      <c r="G15" s="53"/>
    </row>
    <row r="16" spans="1:9" s="54" customFormat="1" ht="25.05" customHeight="1" x14ac:dyDescent="0.3">
      <c r="A16" s="52" t="s">
        <v>44</v>
      </c>
      <c r="B16" s="48">
        <v>31617.38</v>
      </c>
      <c r="C16" s="48">
        <v>91300</v>
      </c>
      <c r="D16" s="48">
        <v>59169.95</v>
      </c>
      <c r="E16" s="48">
        <f t="shared" si="2"/>
        <v>187.1437481537053</v>
      </c>
      <c r="F16" s="48">
        <f t="shared" si="3"/>
        <v>64.808269441401961</v>
      </c>
      <c r="G16" s="53"/>
    </row>
    <row r="17" spans="1:9" s="60" customFormat="1" ht="25.05" customHeight="1" x14ac:dyDescent="0.3">
      <c r="A17" s="58" t="s">
        <v>45</v>
      </c>
      <c r="B17" s="56">
        <f>10025+B20</f>
        <v>10045</v>
      </c>
      <c r="C17" s="56">
        <f>+C18+C20</f>
        <v>15000</v>
      </c>
      <c r="D17" s="56">
        <f>+D18+D20</f>
        <v>10766</v>
      </c>
      <c r="E17" s="56">
        <f t="shared" si="2"/>
        <v>107.17770034843205</v>
      </c>
      <c r="F17" s="56">
        <f t="shared" si="3"/>
        <v>71.773333333333341</v>
      </c>
      <c r="G17" s="53"/>
    </row>
    <row r="18" spans="1:9" s="54" customFormat="1" ht="25.05" customHeight="1" x14ac:dyDescent="0.3">
      <c r="A18" s="52" t="s">
        <v>46</v>
      </c>
      <c r="B18" s="48">
        <v>10025</v>
      </c>
      <c r="C18" s="48">
        <f>+C19</f>
        <v>15000</v>
      </c>
      <c r="D18" s="48">
        <f>+D19</f>
        <v>9800</v>
      </c>
      <c r="E18" s="48">
        <f t="shared" si="2"/>
        <v>97.755610972568576</v>
      </c>
      <c r="F18" s="48">
        <f t="shared" si="3"/>
        <v>65.333333333333329</v>
      </c>
      <c r="G18" s="53"/>
    </row>
    <row r="19" spans="1:9" s="54" customFormat="1" ht="25.05" customHeight="1" x14ac:dyDescent="0.3">
      <c r="A19" s="52" t="s">
        <v>47</v>
      </c>
      <c r="B19" s="48">
        <v>10025</v>
      </c>
      <c r="C19" s="48">
        <v>15000</v>
      </c>
      <c r="D19" s="48">
        <v>9800</v>
      </c>
      <c r="E19" s="48">
        <f t="shared" si="2"/>
        <v>97.755610972568576</v>
      </c>
      <c r="F19" s="48">
        <f t="shared" si="3"/>
        <v>65.333333333333329</v>
      </c>
      <c r="G19" s="53"/>
    </row>
    <row r="20" spans="1:9" s="54" customFormat="1" ht="25.05" customHeight="1" x14ac:dyDescent="0.3">
      <c r="A20" s="52" t="s">
        <v>48</v>
      </c>
      <c r="B20" s="48">
        <v>20</v>
      </c>
      <c r="C20" s="48">
        <v>0</v>
      </c>
      <c r="D20" s="48">
        <f>+D21</f>
        <v>966</v>
      </c>
      <c r="E20" s="48">
        <f t="shared" si="2"/>
        <v>4830</v>
      </c>
      <c r="F20" s="48" t="e">
        <f t="shared" si="3"/>
        <v>#DIV/0!</v>
      </c>
      <c r="G20" s="53"/>
    </row>
    <row r="21" spans="1:9" s="54" customFormat="1" ht="25.05" customHeight="1" x14ac:dyDescent="0.3">
      <c r="A21" s="52" t="s">
        <v>117</v>
      </c>
      <c r="B21" s="48">
        <v>20</v>
      </c>
      <c r="C21" s="48">
        <v>0</v>
      </c>
      <c r="D21" s="48">
        <v>966</v>
      </c>
      <c r="E21" s="48">
        <f t="shared" si="2"/>
        <v>4830</v>
      </c>
      <c r="F21" s="48" t="e">
        <f t="shared" si="3"/>
        <v>#DIV/0!</v>
      </c>
      <c r="G21" s="53"/>
    </row>
    <row r="22" spans="1:9" s="54" customFormat="1" ht="25.05" customHeight="1" x14ac:dyDescent="0.3">
      <c r="A22" s="52" t="s">
        <v>49</v>
      </c>
      <c r="B22" s="48">
        <v>0</v>
      </c>
      <c r="C22" s="48">
        <v>0</v>
      </c>
      <c r="D22" s="48">
        <v>0</v>
      </c>
      <c r="E22" s="48" t="e">
        <f t="shared" si="2"/>
        <v>#DIV/0!</v>
      </c>
      <c r="F22" s="48" t="e">
        <f t="shared" si="3"/>
        <v>#DIV/0!</v>
      </c>
      <c r="G22" s="53"/>
    </row>
    <row r="23" spans="1:9" s="54" customFormat="1" ht="25.05" customHeight="1" x14ac:dyDescent="0.3">
      <c r="A23" s="62" t="s">
        <v>50</v>
      </c>
      <c r="B23" s="48">
        <v>273368.23</v>
      </c>
      <c r="C23" s="48">
        <f>+C24</f>
        <v>873951</v>
      </c>
      <c r="D23" s="48">
        <f>+D24</f>
        <v>407188.26</v>
      </c>
      <c r="E23" s="48">
        <f t="shared" si="2"/>
        <v>148.95229778529861</v>
      </c>
      <c r="F23" s="48">
        <f t="shared" si="3"/>
        <v>46.59165788470979</v>
      </c>
      <c r="G23" s="53"/>
    </row>
    <row r="24" spans="1:9" s="60" customFormat="1" ht="25.05" customHeight="1" x14ac:dyDescent="0.3">
      <c r="A24" s="70" t="s">
        <v>51</v>
      </c>
      <c r="B24" s="48">
        <f>268963.23+B26</f>
        <v>273368.23</v>
      </c>
      <c r="C24" s="48">
        <f>+C25+C26</f>
        <v>873951</v>
      </c>
      <c r="D24" s="48">
        <f>+D25+D26</f>
        <v>407188.26</v>
      </c>
      <c r="E24" s="48">
        <f t="shared" si="2"/>
        <v>148.95229778529861</v>
      </c>
      <c r="F24" s="48">
        <f t="shared" si="3"/>
        <v>46.59165788470979</v>
      </c>
      <c r="G24" s="53"/>
    </row>
    <row r="25" spans="1:9" s="54" customFormat="1" ht="25.05" customHeight="1" x14ac:dyDescent="0.3">
      <c r="A25" s="64" t="s">
        <v>52</v>
      </c>
      <c r="B25" s="48">
        <v>268963.23</v>
      </c>
      <c r="C25" s="48">
        <v>844651</v>
      </c>
      <c r="D25" s="48">
        <v>398420.76</v>
      </c>
      <c r="E25" s="48">
        <f t="shared" si="2"/>
        <v>148.13205507682224</v>
      </c>
      <c r="F25" s="48">
        <f t="shared" si="3"/>
        <v>47.169867791549407</v>
      </c>
      <c r="G25" s="53"/>
      <c r="H25" s="69"/>
    </row>
    <row r="26" spans="1:9" s="54" customFormat="1" ht="25.05" customHeight="1" x14ac:dyDescent="0.3">
      <c r="A26" s="64" t="s">
        <v>53</v>
      </c>
      <c r="B26" s="48">
        <v>4405</v>
      </c>
      <c r="C26" s="48">
        <v>29300</v>
      </c>
      <c r="D26" s="48">
        <v>8767.5</v>
      </c>
      <c r="E26" s="48">
        <f t="shared" si="2"/>
        <v>199.03518728717367</v>
      </c>
      <c r="F26" s="48">
        <f t="shared" si="3"/>
        <v>29.923208191126282</v>
      </c>
      <c r="G26" s="53"/>
    </row>
    <row r="27" spans="1:9" s="60" customFormat="1" ht="25.05" customHeight="1" x14ac:dyDescent="0.3">
      <c r="A27" s="63" t="s">
        <v>54</v>
      </c>
      <c r="B27" s="56">
        <f>+B28</f>
        <v>0</v>
      </c>
      <c r="C27" s="56">
        <v>0</v>
      </c>
      <c r="D27" s="56">
        <v>0</v>
      </c>
      <c r="E27" s="56" t="e">
        <f t="shared" si="2"/>
        <v>#DIV/0!</v>
      </c>
      <c r="F27" s="56" t="e">
        <f t="shared" si="3"/>
        <v>#DIV/0!</v>
      </c>
      <c r="G27" s="53"/>
    </row>
    <row r="28" spans="1:9" s="54" customFormat="1" ht="25.05" customHeight="1" x14ac:dyDescent="0.3">
      <c r="A28" s="52" t="s">
        <v>55</v>
      </c>
      <c r="B28" s="48">
        <v>0</v>
      </c>
      <c r="C28" s="48">
        <f>+C29</f>
        <v>0</v>
      </c>
      <c r="D28" s="48">
        <v>0</v>
      </c>
      <c r="E28" s="48" t="e">
        <f t="shared" si="2"/>
        <v>#DIV/0!</v>
      </c>
      <c r="F28" s="48" t="e">
        <f t="shared" si="3"/>
        <v>#DIV/0!</v>
      </c>
      <c r="G28" s="53"/>
    </row>
    <row r="29" spans="1:9" s="54" customFormat="1" ht="25.05" customHeight="1" x14ac:dyDescent="0.3">
      <c r="A29" s="52" t="s">
        <v>56</v>
      </c>
      <c r="B29" s="48">
        <v>0</v>
      </c>
      <c r="C29" s="48">
        <v>0</v>
      </c>
      <c r="D29" s="48">
        <v>0</v>
      </c>
      <c r="E29" s="48" t="e">
        <f t="shared" si="2"/>
        <v>#DIV/0!</v>
      </c>
      <c r="F29" s="48" t="e">
        <f t="shared" si="3"/>
        <v>#DIV/0!</v>
      </c>
      <c r="G29" s="53"/>
    </row>
    <row r="30" spans="1:9" s="54" customFormat="1" ht="25.05" customHeight="1" x14ac:dyDescent="0.3">
      <c r="A30" s="52" t="s">
        <v>57</v>
      </c>
      <c r="B30" s="48">
        <v>0</v>
      </c>
      <c r="C30" s="48">
        <v>0</v>
      </c>
      <c r="D30" s="48">
        <v>0</v>
      </c>
      <c r="E30" s="48" t="e">
        <f t="shared" si="2"/>
        <v>#DIV/0!</v>
      </c>
      <c r="F30" s="48" t="e">
        <f t="shared" si="3"/>
        <v>#DIV/0!</v>
      </c>
      <c r="G30" s="53"/>
    </row>
    <row r="31" spans="1:9" s="60" customFormat="1" ht="25.05" customHeight="1" x14ac:dyDescent="0.3">
      <c r="A31" s="43" t="s">
        <v>126</v>
      </c>
      <c r="B31" s="39">
        <f>+B6+B27</f>
        <v>1434720.47</v>
      </c>
      <c r="C31" s="39">
        <f>+C6+C27</f>
        <v>3474906</v>
      </c>
      <c r="D31" s="39">
        <f>+D6+D27</f>
        <v>1610777.06</v>
      </c>
      <c r="E31" s="39">
        <f t="shared" si="2"/>
        <v>112.27114226647927</v>
      </c>
      <c r="F31" s="39">
        <f t="shared" si="3"/>
        <v>46.354550597915456</v>
      </c>
      <c r="G31" s="53"/>
      <c r="H31" s="59"/>
      <c r="I31" s="59"/>
    </row>
    <row r="32" spans="1:9" s="60" customFormat="1" ht="25.05" customHeight="1" x14ac:dyDescent="0.3">
      <c r="A32" s="43" t="s">
        <v>627</v>
      </c>
      <c r="B32" s="39">
        <f>+B33+B42+B72+B76+B80+B66</f>
        <v>1626586.1199999999</v>
      </c>
      <c r="C32" s="39">
        <f>+C33+C42+C72+C76+C80</f>
        <v>3418706</v>
      </c>
      <c r="D32" s="39">
        <f>+D33+D42+D72+D76+D80</f>
        <v>1562195.52</v>
      </c>
      <c r="E32" s="39">
        <f t="shared" si="2"/>
        <v>96.04136545810438</v>
      </c>
      <c r="F32" s="39">
        <f t="shared" si="3"/>
        <v>45.695521053872426</v>
      </c>
      <c r="G32" s="53"/>
    </row>
    <row r="33" spans="1:7" s="60" customFormat="1" ht="25.05" customHeight="1" x14ac:dyDescent="0.3">
      <c r="A33" s="58" t="s">
        <v>58</v>
      </c>
      <c r="B33" s="56">
        <f>+B34+B40+B38</f>
        <v>1411927.77</v>
      </c>
      <c r="C33" s="56">
        <f>+C34+C40+C38</f>
        <v>2931801</v>
      </c>
      <c r="D33" s="56">
        <f>+D34+D38+D40</f>
        <v>1337278.6099999999</v>
      </c>
      <c r="E33" s="56">
        <f t="shared" si="2"/>
        <v>94.712961839400606</v>
      </c>
      <c r="F33" s="56">
        <f t="shared" si="3"/>
        <v>45.61287106457771</v>
      </c>
      <c r="G33" s="53"/>
    </row>
    <row r="34" spans="1:7" s="60" customFormat="1" ht="25.05" customHeight="1" x14ac:dyDescent="0.3">
      <c r="A34" s="58" t="s">
        <v>59</v>
      </c>
      <c r="B34" s="56">
        <f>+B35+B36+B37</f>
        <v>1183445.53</v>
      </c>
      <c r="C34" s="56">
        <f>+C35+C36+C37</f>
        <v>2425925</v>
      </c>
      <c r="D34" s="56">
        <f t="shared" ref="D34" si="4">+D35+D36+D37</f>
        <v>1112790.8199999998</v>
      </c>
      <c r="E34" s="56">
        <f t="shared" si="2"/>
        <v>94.029745500834309</v>
      </c>
      <c r="F34" s="56">
        <f t="shared" si="3"/>
        <v>45.870784133887064</v>
      </c>
      <c r="G34" s="53"/>
    </row>
    <row r="35" spans="1:7" s="54" customFormat="1" ht="25.05" customHeight="1" x14ac:dyDescent="0.3">
      <c r="A35" s="52" t="s">
        <v>60</v>
      </c>
      <c r="B35" s="48">
        <v>1152345.3899999999</v>
      </c>
      <c r="C35" s="48">
        <f>132000+2239625</f>
        <v>2371625</v>
      </c>
      <c r="D35" s="48">
        <v>1090184.73</v>
      </c>
      <c r="E35" s="48">
        <f t="shared" si="2"/>
        <v>94.605726673666837</v>
      </c>
      <c r="F35" s="48">
        <f t="shared" si="3"/>
        <v>45.967837664048908</v>
      </c>
      <c r="G35" s="53"/>
    </row>
    <row r="36" spans="1:7" s="54" customFormat="1" ht="25.05" customHeight="1" x14ac:dyDescent="0.3">
      <c r="A36" s="52" t="s">
        <v>112</v>
      </c>
      <c r="B36" s="48">
        <v>12245.78</v>
      </c>
      <c r="C36" s="48">
        <v>18000</v>
      </c>
      <c r="D36" s="48">
        <v>5018.71</v>
      </c>
      <c r="E36" s="48">
        <f t="shared" si="2"/>
        <v>40.983179511635839</v>
      </c>
      <c r="F36" s="48">
        <f t="shared" si="3"/>
        <v>27.881722222222223</v>
      </c>
      <c r="G36" s="53"/>
    </row>
    <row r="37" spans="1:7" s="54" customFormat="1" ht="25.05" customHeight="1" x14ac:dyDescent="0.3">
      <c r="A37" s="52" t="s">
        <v>113</v>
      </c>
      <c r="B37" s="48">
        <v>18854.36</v>
      </c>
      <c r="C37" s="48">
        <f>3300+33000</f>
        <v>36300</v>
      </c>
      <c r="D37" s="48">
        <v>17587.38</v>
      </c>
      <c r="E37" s="48">
        <f t="shared" si="2"/>
        <v>93.280174983399064</v>
      </c>
      <c r="F37" s="48">
        <f t="shared" si="3"/>
        <v>48.450082644628104</v>
      </c>
      <c r="G37" s="53"/>
    </row>
    <row r="38" spans="1:7" s="60" customFormat="1" ht="25.05" customHeight="1" x14ac:dyDescent="0.3">
      <c r="A38" s="58" t="s">
        <v>61</v>
      </c>
      <c r="B38" s="56">
        <v>46561.87</v>
      </c>
      <c r="C38" s="56">
        <f t="shared" ref="C38:D38" si="5">+C39</f>
        <v>105600</v>
      </c>
      <c r="D38" s="56">
        <f t="shared" si="5"/>
        <v>51304.22</v>
      </c>
      <c r="E38" s="56">
        <f t="shared" si="2"/>
        <v>110.18505055746257</v>
      </c>
      <c r="F38" s="56">
        <f t="shared" si="3"/>
        <v>48.583541666666669</v>
      </c>
      <c r="G38" s="53"/>
    </row>
    <row r="39" spans="1:7" s="54" customFormat="1" ht="25.05" customHeight="1" x14ac:dyDescent="0.3">
      <c r="A39" s="52" t="s">
        <v>62</v>
      </c>
      <c r="B39" s="48">
        <v>46561.87</v>
      </c>
      <c r="C39" s="48">
        <f>4650+100950</f>
        <v>105600</v>
      </c>
      <c r="D39" s="48">
        <v>51304.22</v>
      </c>
      <c r="E39" s="48">
        <f t="shared" si="2"/>
        <v>110.18505055746257</v>
      </c>
      <c r="F39" s="48">
        <f t="shared" si="3"/>
        <v>48.583541666666669</v>
      </c>
      <c r="G39" s="53"/>
    </row>
    <row r="40" spans="1:7" s="60" customFormat="1" ht="25.05" customHeight="1" x14ac:dyDescent="0.3">
      <c r="A40" s="58" t="s">
        <v>63</v>
      </c>
      <c r="B40" s="56">
        <v>181920.37</v>
      </c>
      <c r="C40" s="56">
        <f t="shared" ref="C40:D40" si="6">+C41</f>
        <v>400276</v>
      </c>
      <c r="D40" s="56">
        <f t="shared" si="6"/>
        <v>173183.57</v>
      </c>
      <c r="E40" s="56">
        <f t="shared" si="2"/>
        <v>95.197459196020773</v>
      </c>
      <c r="F40" s="56">
        <f t="shared" si="3"/>
        <v>43.266038933136137</v>
      </c>
      <c r="G40" s="53"/>
    </row>
    <row r="41" spans="1:7" s="54" customFormat="1" ht="25.05" customHeight="1" x14ac:dyDescent="0.3">
      <c r="A41" s="52" t="s">
        <v>64</v>
      </c>
      <c r="B41" s="48">
        <v>181920.37</v>
      </c>
      <c r="C41" s="48">
        <f>22325+377951</f>
        <v>400276</v>
      </c>
      <c r="D41" s="48">
        <v>173183.57</v>
      </c>
      <c r="E41" s="48">
        <f t="shared" si="2"/>
        <v>95.197459196020773</v>
      </c>
      <c r="F41" s="48">
        <f t="shared" si="3"/>
        <v>43.266038933136137</v>
      </c>
      <c r="G41" s="53"/>
    </row>
    <row r="42" spans="1:7" s="60" customFormat="1" ht="25.05" customHeight="1" x14ac:dyDescent="0.3">
      <c r="A42" s="58" t="s">
        <v>65</v>
      </c>
      <c r="B42" s="56">
        <f>+B43+B47+B54+B64</f>
        <v>194581.22999999998</v>
      </c>
      <c r="C42" s="56">
        <f>+C43+C47+C54+C64+C66</f>
        <v>469505</v>
      </c>
      <c r="D42" s="56">
        <f t="shared" ref="D42" si="7">+D43+D47+D54+D64+D66</f>
        <v>213428.01</v>
      </c>
      <c r="E42" s="56">
        <f t="shared" si="2"/>
        <v>109.68581604710795</v>
      </c>
      <c r="F42" s="56">
        <f t="shared" si="3"/>
        <v>45.45809096814731</v>
      </c>
      <c r="G42" s="53"/>
    </row>
    <row r="43" spans="1:7" s="60" customFormat="1" ht="25.05" customHeight="1" x14ac:dyDescent="0.3">
      <c r="A43" s="58" t="s">
        <v>66</v>
      </c>
      <c r="B43" s="56">
        <f>+B44+B45+B46</f>
        <v>32367.239999999998</v>
      </c>
      <c r="C43" s="56">
        <f t="shared" ref="C43:D43" si="8">+C44+C45+C46</f>
        <v>56131</v>
      </c>
      <c r="D43" s="56">
        <f t="shared" si="8"/>
        <v>31083.77</v>
      </c>
      <c r="E43" s="56">
        <f t="shared" si="2"/>
        <v>96.034663443654765</v>
      </c>
      <c r="F43" s="56">
        <f t="shared" si="3"/>
        <v>55.3771890755554</v>
      </c>
      <c r="G43" s="53"/>
    </row>
    <row r="44" spans="1:7" s="54" customFormat="1" ht="25.05" customHeight="1" x14ac:dyDescent="0.3">
      <c r="A44" s="52" t="s">
        <v>67</v>
      </c>
      <c r="B44" s="48">
        <v>5252.26</v>
      </c>
      <c r="C44" s="48">
        <v>7320</v>
      </c>
      <c r="D44" s="48">
        <v>4137.5</v>
      </c>
      <c r="E44" s="48">
        <f t="shared" si="2"/>
        <v>78.775612783830198</v>
      </c>
      <c r="F44" s="48">
        <f t="shared" si="3"/>
        <v>56.52322404371585</v>
      </c>
      <c r="G44" s="53"/>
    </row>
    <row r="45" spans="1:7" s="54" customFormat="1" ht="25.05" customHeight="1" x14ac:dyDescent="0.3">
      <c r="A45" s="52" t="s">
        <v>68</v>
      </c>
      <c r="B45" s="48">
        <v>26764.98</v>
      </c>
      <c r="C45" s="48">
        <f>1600+45511</f>
        <v>47111</v>
      </c>
      <c r="D45" s="48">
        <v>26709.27</v>
      </c>
      <c r="E45" s="48">
        <f t="shared" si="2"/>
        <v>99.791854879024754</v>
      </c>
      <c r="F45" s="48">
        <f t="shared" si="3"/>
        <v>56.69433890174269</v>
      </c>
      <c r="G45" s="53"/>
    </row>
    <row r="46" spans="1:7" s="54" customFormat="1" ht="25.05" customHeight="1" x14ac:dyDescent="0.3">
      <c r="A46" s="52" t="s">
        <v>69</v>
      </c>
      <c r="B46" s="48">
        <v>350</v>
      </c>
      <c r="C46" s="48">
        <f>400+1300</f>
        <v>1700</v>
      </c>
      <c r="D46" s="48">
        <v>237</v>
      </c>
      <c r="E46" s="48">
        <f t="shared" si="2"/>
        <v>67.714285714285722</v>
      </c>
      <c r="F46" s="48">
        <f t="shared" si="3"/>
        <v>13.941176470588236</v>
      </c>
      <c r="G46" s="53"/>
    </row>
    <row r="47" spans="1:7" s="60" customFormat="1" ht="25.05" customHeight="1" x14ac:dyDescent="0.3">
      <c r="A47" s="58" t="s">
        <v>70</v>
      </c>
      <c r="B47" s="56">
        <f>+B48+B49+B50+B51+B52+B53</f>
        <v>107600.06</v>
      </c>
      <c r="C47" s="56">
        <f>+C48+C49+C50+C51+C53+C52</f>
        <v>256550</v>
      </c>
      <c r="D47" s="56">
        <f>+D48+D49+D50+D51+D53+D52</f>
        <v>101120.93000000001</v>
      </c>
      <c r="E47" s="56">
        <f t="shared" si="2"/>
        <v>93.978507075181938</v>
      </c>
      <c r="F47" s="56">
        <f t="shared" si="3"/>
        <v>39.415681153771196</v>
      </c>
      <c r="G47" s="53"/>
    </row>
    <row r="48" spans="1:7" s="54" customFormat="1" ht="25.05" customHeight="1" x14ac:dyDescent="0.3">
      <c r="A48" s="52" t="s">
        <v>71</v>
      </c>
      <c r="B48" s="48">
        <v>18100.849999999999</v>
      </c>
      <c r="C48" s="48">
        <f>2900+34350</f>
        <v>37250</v>
      </c>
      <c r="D48" s="48">
        <v>12501.32</v>
      </c>
      <c r="E48" s="48">
        <f t="shared" si="2"/>
        <v>69.064822922680435</v>
      </c>
      <c r="F48" s="48">
        <f t="shared" si="3"/>
        <v>33.560590604026849</v>
      </c>
      <c r="G48" s="53"/>
    </row>
    <row r="49" spans="1:7" s="54" customFormat="1" ht="25.05" customHeight="1" x14ac:dyDescent="0.3">
      <c r="A49" s="52" t="s">
        <v>72</v>
      </c>
      <c r="B49" s="48">
        <v>65604.460000000006</v>
      </c>
      <c r="C49" s="48">
        <f>3700+179400</f>
        <v>183100</v>
      </c>
      <c r="D49" s="48">
        <v>62159.01</v>
      </c>
      <c r="E49" s="48">
        <f t="shared" si="2"/>
        <v>94.748146696123996</v>
      </c>
      <c r="F49" s="48">
        <f t="shared" si="3"/>
        <v>33.948121245221188</v>
      </c>
      <c r="G49" s="53"/>
    </row>
    <row r="50" spans="1:7" s="54" customFormat="1" ht="25.05" customHeight="1" x14ac:dyDescent="0.3">
      <c r="A50" s="52" t="s">
        <v>73</v>
      </c>
      <c r="B50" s="48">
        <v>20229.060000000001</v>
      </c>
      <c r="C50" s="48">
        <v>30800</v>
      </c>
      <c r="D50" s="48">
        <v>19870.64</v>
      </c>
      <c r="E50" s="48">
        <f t="shared" si="2"/>
        <v>98.228192511169567</v>
      </c>
      <c r="F50" s="48">
        <f t="shared" si="3"/>
        <v>64.515064935064942</v>
      </c>
      <c r="G50" s="53"/>
    </row>
    <row r="51" spans="1:7" s="54" customFormat="1" ht="25.05" customHeight="1" x14ac:dyDescent="0.3">
      <c r="A51" s="52" t="s">
        <v>74</v>
      </c>
      <c r="B51" s="48">
        <v>3047.46</v>
      </c>
      <c r="C51" s="48">
        <v>3400</v>
      </c>
      <c r="D51" s="48">
        <v>4119.7700000000004</v>
      </c>
      <c r="E51" s="48">
        <f t="shared" si="2"/>
        <v>135.18700819699029</v>
      </c>
      <c r="F51" s="48">
        <f t="shared" si="3"/>
        <v>121.16970588235296</v>
      </c>
      <c r="G51" s="53"/>
    </row>
    <row r="52" spans="1:7" s="54" customFormat="1" ht="25.05" customHeight="1" x14ac:dyDescent="0.3">
      <c r="A52" s="52" t="s">
        <v>75</v>
      </c>
      <c r="B52" s="48">
        <v>328.4</v>
      </c>
      <c r="C52" s="48">
        <v>1000</v>
      </c>
      <c r="D52" s="48">
        <v>1056.8399999999999</v>
      </c>
      <c r="E52" s="48">
        <f t="shared" si="2"/>
        <v>321.81485992691836</v>
      </c>
      <c r="F52" s="48">
        <f t="shared" si="3"/>
        <v>105.684</v>
      </c>
      <c r="G52" s="53"/>
    </row>
    <row r="53" spans="1:7" s="54" customFormat="1" ht="25.05" customHeight="1" x14ac:dyDescent="0.3">
      <c r="A53" s="52" t="s">
        <v>76</v>
      </c>
      <c r="B53" s="48">
        <v>289.83</v>
      </c>
      <c r="C53" s="48">
        <v>1000</v>
      </c>
      <c r="D53" s="48">
        <v>1413.35</v>
      </c>
      <c r="E53" s="48">
        <f t="shared" si="2"/>
        <v>487.64793154607872</v>
      </c>
      <c r="F53" s="48">
        <f t="shared" si="3"/>
        <v>141.33499999999998</v>
      </c>
      <c r="G53" s="53"/>
    </row>
    <row r="54" spans="1:7" s="60" customFormat="1" ht="25.05" customHeight="1" x14ac:dyDescent="0.3">
      <c r="A54" s="58" t="s">
        <v>77</v>
      </c>
      <c r="B54" s="56">
        <f>+B55+B56+B57+B58+B59+B60+B61+B62+B63</f>
        <v>54613.930000000008</v>
      </c>
      <c r="C54" s="56">
        <f t="shared" ref="C54:D54" si="9">+C55+C56+C57+C58+C59+C60+C61+C62+C63</f>
        <v>141019</v>
      </c>
      <c r="D54" s="56">
        <f t="shared" si="9"/>
        <v>75563.13</v>
      </c>
      <c r="E54" s="56">
        <f t="shared" si="2"/>
        <v>138.35871177921092</v>
      </c>
      <c r="F54" s="56">
        <f t="shared" si="3"/>
        <v>53.583651848332501</v>
      </c>
      <c r="G54" s="53"/>
    </row>
    <row r="55" spans="1:7" s="54" customFormat="1" ht="25.05" customHeight="1" x14ac:dyDescent="0.3">
      <c r="A55" s="52" t="s">
        <v>78</v>
      </c>
      <c r="B55" s="48">
        <v>2121.77</v>
      </c>
      <c r="C55" s="48">
        <v>4520</v>
      </c>
      <c r="D55" s="48">
        <v>1587.54</v>
      </c>
      <c r="E55" s="48">
        <f t="shared" si="2"/>
        <v>74.821493375813589</v>
      </c>
      <c r="F55" s="48">
        <f t="shared" si="3"/>
        <v>35.122566371681415</v>
      </c>
      <c r="G55" s="53"/>
    </row>
    <row r="56" spans="1:7" s="54" customFormat="1" ht="25.05" customHeight="1" x14ac:dyDescent="0.3">
      <c r="A56" s="52" t="s">
        <v>79</v>
      </c>
      <c r="B56" s="48">
        <v>6337.9</v>
      </c>
      <c r="C56" s="48">
        <v>60039</v>
      </c>
      <c r="D56" s="48">
        <v>27934.11</v>
      </c>
      <c r="E56" s="48">
        <f t="shared" si="2"/>
        <v>440.74709288565612</v>
      </c>
      <c r="F56" s="48">
        <f t="shared" si="3"/>
        <v>46.526607704991754</v>
      </c>
      <c r="G56" s="53"/>
    </row>
    <row r="57" spans="1:7" s="54" customFormat="1" ht="25.05" customHeight="1" x14ac:dyDescent="0.3">
      <c r="A57" s="52" t="s">
        <v>127</v>
      </c>
      <c r="B57" s="62">
        <v>0</v>
      </c>
      <c r="C57" s="62">
        <v>0</v>
      </c>
      <c r="D57" s="48">
        <v>0</v>
      </c>
      <c r="E57" s="48" t="e">
        <f t="shared" si="2"/>
        <v>#DIV/0!</v>
      </c>
      <c r="F57" s="48" t="e">
        <f t="shared" si="3"/>
        <v>#DIV/0!</v>
      </c>
      <c r="G57" s="53"/>
    </row>
    <row r="58" spans="1:7" s="54" customFormat="1" ht="25.05" customHeight="1" x14ac:dyDescent="0.3">
      <c r="A58" s="52" t="s">
        <v>80</v>
      </c>
      <c r="B58" s="48">
        <v>10096.66</v>
      </c>
      <c r="C58" s="48">
        <v>16410</v>
      </c>
      <c r="D58" s="48">
        <v>8130.44</v>
      </c>
      <c r="E58" s="48">
        <f t="shared" si="2"/>
        <v>80.526035342380538</v>
      </c>
      <c r="F58" s="48">
        <f t="shared" si="3"/>
        <v>49.545642900670323</v>
      </c>
      <c r="G58" s="53"/>
    </row>
    <row r="59" spans="1:7" s="54" customFormat="1" ht="25.05" customHeight="1" x14ac:dyDescent="0.3">
      <c r="A59" s="52" t="s">
        <v>118</v>
      </c>
      <c r="B59" s="62">
        <v>0</v>
      </c>
      <c r="C59" s="62">
        <v>0</v>
      </c>
      <c r="D59" s="48">
        <v>0</v>
      </c>
      <c r="E59" s="48" t="e">
        <f t="shared" si="2"/>
        <v>#DIV/0!</v>
      </c>
      <c r="F59" s="48" t="e">
        <f t="shared" si="3"/>
        <v>#DIV/0!</v>
      </c>
      <c r="G59" s="53"/>
    </row>
    <row r="60" spans="1:7" s="54" customFormat="1" ht="25.05" customHeight="1" x14ac:dyDescent="0.3">
      <c r="A60" s="52" t="s">
        <v>81</v>
      </c>
      <c r="B60" s="48">
        <v>646.5</v>
      </c>
      <c r="C60" s="48">
        <v>10800</v>
      </c>
      <c r="D60" s="48">
        <v>805</v>
      </c>
      <c r="E60" s="48">
        <f t="shared" si="2"/>
        <v>124.51662799690641</v>
      </c>
      <c r="F60" s="48">
        <f t="shared" si="3"/>
        <v>7.4537037037037042</v>
      </c>
      <c r="G60" s="53"/>
    </row>
    <row r="61" spans="1:7" s="54" customFormat="1" ht="25.05" customHeight="1" x14ac:dyDescent="0.3">
      <c r="A61" s="52" t="s">
        <v>114</v>
      </c>
      <c r="B61" s="48">
        <v>7531.01</v>
      </c>
      <c r="C61" s="48">
        <v>14210</v>
      </c>
      <c r="D61" s="48">
        <v>7576.88</v>
      </c>
      <c r="E61" s="48">
        <f t="shared" si="2"/>
        <v>100.60908165040281</v>
      </c>
      <c r="F61" s="48">
        <f t="shared" si="3"/>
        <v>53.320760028149195</v>
      </c>
      <c r="G61" s="53"/>
    </row>
    <row r="62" spans="1:7" s="54" customFormat="1" ht="25.05" customHeight="1" x14ac:dyDescent="0.3">
      <c r="A62" s="52" t="s">
        <v>82</v>
      </c>
      <c r="B62" s="48">
        <v>3669.6</v>
      </c>
      <c r="C62" s="48">
        <v>3140</v>
      </c>
      <c r="D62" s="48">
        <v>3530.6</v>
      </c>
      <c r="E62" s="48">
        <f t="shared" si="2"/>
        <v>96.212121212121218</v>
      </c>
      <c r="F62" s="48">
        <f t="shared" si="3"/>
        <v>112.43949044585987</v>
      </c>
      <c r="G62" s="53"/>
    </row>
    <row r="63" spans="1:7" s="54" customFormat="1" ht="25.05" customHeight="1" x14ac:dyDescent="0.3">
      <c r="A63" s="52" t="s">
        <v>83</v>
      </c>
      <c r="B63" s="48">
        <v>24210.49</v>
      </c>
      <c r="C63" s="48">
        <v>31900</v>
      </c>
      <c r="D63" s="48">
        <v>25998.560000000001</v>
      </c>
      <c r="E63" s="48">
        <f t="shared" si="2"/>
        <v>107.38551760001553</v>
      </c>
      <c r="F63" s="48">
        <f t="shared" si="3"/>
        <v>81.500188087774291</v>
      </c>
      <c r="G63" s="53"/>
    </row>
    <row r="64" spans="1:7" s="60" customFormat="1" ht="25.05" customHeight="1" x14ac:dyDescent="0.3">
      <c r="A64" s="58" t="s">
        <v>119</v>
      </c>
      <c r="B64" s="56">
        <v>0</v>
      </c>
      <c r="C64" s="56">
        <f t="shared" ref="C64:D64" si="10">+C65</f>
        <v>300</v>
      </c>
      <c r="D64" s="56">
        <f t="shared" si="10"/>
        <v>0</v>
      </c>
      <c r="E64" s="57" t="e">
        <f t="shared" si="2"/>
        <v>#DIV/0!</v>
      </c>
      <c r="F64" s="56">
        <f t="shared" si="3"/>
        <v>0</v>
      </c>
      <c r="G64" s="53"/>
    </row>
    <row r="65" spans="1:7" s="54" customFormat="1" ht="25.05" customHeight="1" x14ac:dyDescent="0.3">
      <c r="A65" s="52" t="s">
        <v>128</v>
      </c>
      <c r="B65" s="62">
        <v>0</v>
      </c>
      <c r="C65" s="48">
        <v>300</v>
      </c>
      <c r="D65" s="62">
        <v>0</v>
      </c>
      <c r="E65" s="48" t="e">
        <f t="shared" si="2"/>
        <v>#DIV/0!</v>
      </c>
      <c r="F65" s="48">
        <f t="shared" si="3"/>
        <v>0</v>
      </c>
      <c r="G65" s="53"/>
    </row>
    <row r="66" spans="1:7" s="60" customFormat="1" ht="25.05" customHeight="1" x14ac:dyDescent="0.3">
      <c r="A66" s="58" t="s">
        <v>84</v>
      </c>
      <c r="B66" s="56">
        <f>+B67+B68+B69+B70+B71</f>
        <v>8000.6900000000005</v>
      </c>
      <c r="C66" s="56">
        <f t="shared" ref="C66:D66" si="11">+C67+C68+C69+C70+C71</f>
        <v>15505</v>
      </c>
      <c r="D66" s="56">
        <f t="shared" si="11"/>
        <v>5660.18</v>
      </c>
      <c r="E66" s="56">
        <f t="shared" si="2"/>
        <v>70.746148144722525</v>
      </c>
      <c r="F66" s="56">
        <f t="shared" si="3"/>
        <v>36.505514350209609</v>
      </c>
      <c r="G66" s="53"/>
    </row>
    <row r="67" spans="1:7" s="54" customFormat="1" ht="25.05" customHeight="1" x14ac:dyDescent="0.3">
      <c r="A67" s="52" t="s">
        <v>85</v>
      </c>
      <c r="B67" s="48">
        <v>3847.03</v>
      </c>
      <c r="C67" s="48">
        <v>3850</v>
      </c>
      <c r="D67" s="48">
        <v>3847.03</v>
      </c>
      <c r="E67" s="48">
        <f t="shared" si="2"/>
        <v>100</v>
      </c>
      <c r="F67" s="48">
        <f t="shared" si="3"/>
        <v>99.92285714285714</v>
      </c>
      <c r="G67" s="53"/>
    </row>
    <row r="68" spans="1:7" s="54" customFormat="1" ht="25.05" customHeight="1" x14ac:dyDescent="0.3">
      <c r="A68" s="52" t="s">
        <v>86</v>
      </c>
      <c r="B68" s="48">
        <v>33.630000000000003</v>
      </c>
      <c r="C68" s="48">
        <v>1400</v>
      </c>
      <c r="D68" s="48">
        <v>0</v>
      </c>
      <c r="E68" s="48">
        <f t="shared" si="2"/>
        <v>0</v>
      </c>
      <c r="F68" s="48">
        <f t="shared" si="3"/>
        <v>0</v>
      </c>
      <c r="G68" s="53"/>
    </row>
    <row r="69" spans="1:7" s="54" customFormat="1" ht="25.05" customHeight="1" x14ac:dyDescent="0.3">
      <c r="A69" s="52" t="s">
        <v>87</v>
      </c>
      <c r="B69" s="48">
        <v>125</v>
      </c>
      <c r="C69" s="48">
        <v>180</v>
      </c>
      <c r="D69" s="48">
        <v>140</v>
      </c>
      <c r="E69" s="48">
        <f t="shared" si="2"/>
        <v>112.00000000000001</v>
      </c>
      <c r="F69" s="48">
        <f t="shared" si="3"/>
        <v>77.777777777777786</v>
      </c>
      <c r="G69" s="53"/>
    </row>
    <row r="70" spans="1:7" s="54" customFormat="1" ht="25.05" customHeight="1" x14ac:dyDescent="0.3">
      <c r="A70" s="52" t="s">
        <v>88</v>
      </c>
      <c r="B70" s="48">
        <v>2811.44</v>
      </c>
      <c r="C70" s="48">
        <v>9075</v>
      </c>
      <c r="D70" s="48">
        <v>1619.44</v>
      </c>
      <c r="E70" s="48">
        <f t="shared" si="2"/>
        <v>57.601798366673307</v>
      </c>
      <c r="F70" s="48">
        <f t="shared" si="3"/>
        <v>17.845068870523416</v>
      </c>
      <c r="G70" s="53"/>
    </row>
    <row r="71" spans="1:7" s="54" customFormat="1" ht="25.05" customHeight="1" x14ac:dyDescent="0.3">
      <c r="A71" s="52" t="s">
        <v>89</v>
      </c>
      <c r="B71" s="48">
        <v>1183.5899999999999</v>
      </c>
      <c r="C71" s="48">
        <v>1000</v>
      </c>
      <c r="D71" s="48">
        <v>53.71</v>
      </c>
      <c r="E71" s="48">
        <f t="shared" si="2"/>
        <v>4.5378889649287348</v>
      </c>
      <c r="F71" s="48">
        <f t="shared" si="3"/>
        <v>5.3710000000000004</v>
      </c>
      <c r="G71" s="53"/>
    </row>
    <row r="72" spans="1:7" s="60" customFormat="1" ht="25.05" customHeight="1" x14ac:dyDescent="0.3">
      <c r="A72" s="58" t="s">
        <v>90</v>
      </c>
      <c r="B72" s="56">
        <f>+B73</f>
        <v>434.29</v>
      </c>
      <c r="C72" s="56">
        <f>+C73+C74+C75</f>
        <v>200</v>
      </c>
      <c r="D72" s="56">
        <f t="shared" ref="D72" si="12">+D73</f>
        <v>604.59</v>
      </c>
      <c r="E72" s="56">
        <f t="shared" ref="E72:E93" si="13">+D72/B72*100</f>
        <v>139.21342881484722</v>
      </c>
      <c r="F72" s="56">
        <f t="shared" ref="F72:F93" si="14">+D72/C72*100</f>
        <v>302.29500000000002</v>
      </c>
      <c r="G72" s="53"/>
    </row>
    <row r="73" spans="1:7" s="54" customFormat="1" ht="25.05" customHeight="1" x14ac:dyDescent="0.3">
      <c r="A73" s="52" t="s">
        <v>91</v>
      </c>
      <c r="B73" s="48">
        <v>434.29</v>
      </c>
      <c r="C73" s="48">
        <v>0</v>
      </c>
      <c r="D73" s="48">
        <f t="shared" ref="D73" si="15">+D74+D75</f>
        <v>604.59</v>
      </c>
      <c r="E73" s="48">
        <f t="shared" si="13"/>
        <v>139.21342881484722</v>
      </c>
      <c r="F73" s="48" t="e">
        <f t="shared" si="14"/>
        <v>#DIV/0!</v>
      </c>
      <c r="G73" s="53"/>
    </row>
    <row r="74" spans="1:7" s="54" customFormat="1" ht="25.05" customHeight="1" x14ac:dyDescent="0.3">
      <c r="A74" s="52" t="s">
        <v>92</v>
      </c>
      <c r="B74" s="48">
        <v>434.29</v>
      </c>
      <c r="C74" s="48">
        <v>200</v>
      </c>
      <c r="D74" s="48">
        <v>604.59</v>
      </c>
      <c r="E74" s="48">
        <f t="shared" si="13"/>
        <v>139.21342881484722</v>
      </c>
      <c r="F74" s="48">
        <f t="shared" si="14"/>
        <v>302.29500000000002</v>
      </c>
      <c r="G74" s="53"/>
    </row>
    <row r="75" spans="1:7" s="54" customFormat="1" ht="25.05" customHeight="1" x14ac:dyDescent="0.3">
      <c r="A75" s="52" t="s">
        <v>93</v>
      </c>
      <c r="B75" s="62">
        <v>0</v>
      </c>
      <c r="C75" s="48">
        <v>0</v>
      </c>
      <c r="D75" s="48">
        <v>0</v>
      </c>
      <c r="E75" s="48" t="e">
        <f t="shared" si="13"/>
        <v>#DIV/0!</v>
      </c>
      <c r="F75" s="48" t="e">
        <f t="shared" si="14"/>
        <v>#DIV/0!</v>
      </c>
      <c r="G75" s="53"/>
    </row>
    <row r="76" spans="1:7" s="60" customFormat="1" ht="25.05" customHeight="1" x14ac:dyDescent="0.3">
      <c r="A76" s="58" t="s">
        <v>94</v>
      </c>
      <c r="B76" s="56">
        <f>+B77</f>
        <v>11642.14</v>
      </c>
      <c r="C76" s="56">
        <f t="shared" ref="C76:D76" si="16">+C77</f>
        <v>16000</v>
      </c>
      <c r="D76" s="56">
        <f t="shared" si="16"/>
        <v>10884.31</v>
      </c>
      <c r="E76" s="56">
        <f t="shared" si="13"/>
        <v>93.490629729585791</v>
      </c>
      <c r="F76" s="56">
        <f t="shared" si="14"/>
        <v>68.026937500000003</v>
      </c>
      <c r="G76" s="53"/>
    </row>
    <row r="77" spans="1:7" s="60" customFormat="1" ht="25.05" customHeight="1" x14ac:dyDescent="0.3">
      <c r="A77" s="58" t="s">
        <v>95</v>
      </c>
      <c r="B77" s="56">
        <f>+B78+B79</f>
        <v>11642.14</v>
      </c>
      <c r="C77" s="56">
        <f t="shared" ref="C77:D77" si="17">+C78+C79</f>
        <v>16000</v>
      </c>
      <c r="D77" s="56">
        <f t="shared" si="17"/>
        <v>10884.31</v>
      </c>
      <c r="E77" s="56">
        <f t="shared" si="13"/>
        <v>93.490629729585791</v>
      </c>
      <c r="F77" s="56">
        <f t="shared" si="14"/>
        <v>68.026937500000003</v>
      </c>
      <c r="G77" s="53"/>
    </row>
    <row r="78" spans="1:7" s="54" customFormat="1" ht="25.05" customHeight="1" x14ac:dyDescent="0.3">
      <c r="A78" s="52" t="s">
        <v>96</v>
      </c>
      <c r="B78" s="48">
        <v>11642.14</v>
      </c>
      <c r="C78" s="48">
        <v>15000</v>
      </c>
      <c r="D78" s="48">
        <v>10236.39</v>
      </c>
      <c r="E78" s="48">
        <f t="shared" si="13"/>
        <v>87.925329879214644</v>
      </c>
      <c r="F78" s="48">
        <f t="shared" si="14"/>
        <v>68.242599999999996</v>
      </c>
      <c r="G78" s="53"/>
    </row>
    <row r="79" spans="1:7" s="54" customFormat="1" ht="25.05" customHeight="1" x14ac:dyDescent="0.3">
      <c r="A79" s="52" t="s">
        <v>97</v>
      </c>
      <c r="B79" s="48">
        <v>0</v>
      </c>
      <c r="C79" s="48">
        <v>1000</v>
      </c>
      <c r="D79" s="48">
        <v>647.91999999999996</v>
      </c>
      <c r="E79" s="48" t="e">
        <f t="shared" si="13"/>
        <v>#DIV/0!</v>
      </c>
      <c r="F79" s="48">
        <f t="shared" si="14"/>
        <v>64.791999999999987</v>
      </c>
      <c r="G79" s="53"/>
    </row>
    <row r="80" spans="1:7" s="60" customFormat="1" ht="25.05" customHeight="1" x14ac:dyDescent="0.3">
      <c r="A80" s="58" t="s">
        <v>98</v>
      </c>
      <c r="B80" s="56">
        <v>0</v>
      </c>
      <c r="C80" s="56">
        <f t="shared" ref="C80:D80" si="18">+C81</f>
        <v>1200</v>
      </c>
      <c r="D80" s="56">
        <f t="shared" si="18"/>
        <v>0</v>
      </c>
      <c r="E80" s="48" t="e">
        <f t="shared" si="13"/>
        <v>#DIV/0!</v>
      </c>
      <c r="F80" s="56">
        <f t="shared" si="14"/>
        <v>0</v>
      </c>
      <c r="G80" s="53"/>
    </row>
    <row r="81" spans="1:9" s="60" customFormat="1" ht="25.05" customHeight="1" x14ac:dyDescent="0.3">
      <c r="A81" s="58" t="s">
        <v>99</v>
      </c>
      <c r="B81" s="56">
        <v>0</v>
      </c>
      <c r="C81" s="56">
        <f t="shared" ref="C81:D81" si="19">+C82</f>
        <v>1200</v>
      </c>
      <c r="D81" s="56">
        <f t="shared" si="19"/>
        <v>0</v>
      </c>
      <c r="E81" s="56" t="e">
        <f t="shared" si="13"/>
        <v>#DIV/0!</v>
      </c>
      <c r="F81" s="56">
        <f t="shared" si="14"/>
        <v>0</v>
      </c>
      <c r="G81" s="53"/>
    </row>
    <row r="82" spans="1:9" s="54" customFormat="1" ht="25.05" customHeight="1" x14ac:dyDescent="0.3">
      <c r="A82" s="52" t="s">
        <v>100</v>
      </c>
      <c r="B82" s="48">
        <v>0</v>
      </c>
      <c r="C82" s="48">
        <v>1200</v>
      </c>
      <c r="D82" s="48">
        <v>0</v>
      </c>
      <c r="E82" s="48" t="e">
        <f t="shared" si="13"/>
        <v>#DIV/0!</v>
      </c>
      <c r="F82" s="48">
        <f t="shared" si="14"/>
        <v>0</v>
      </c>
      <c r="G82" s="53"/>
    </row>
    <row r="83" spans="1:9" s="60" customFormat="1" ht="25.05" customHeight="1" x14ac:dyDescent="0.3">
      <c r="A83" s="43" t="s">
        <v>628</v>
      </c>
      <c r="B83" s="39">
        <v>7899.1</v>
      </c>
      <c r="C83" s="39">
        <f t="shared" ref="C83:D83" si="20">+C84</f>
        <v>56200</v>
      </c>
      <c r="D83" s="39">
        <f t="shared" si="20"/>
        <v>18291.53</v>
      </c>
      <c r="E83" s="39">
        <f t="shared" si="13"/>
        <v>231.56473522300004</v>
      </c>
      <c r="F83" s="39">
        <f t="shared" si="14"/>
        <v>32.547206405693949</v>
      </c>
      <c r="G83" s="53"/>
    </row>
    <row r="84" spans="1:9" s="60" customFormat="1" ht="25.05" customHeight="1" x14ac:dyDescent="0.3">
      <c r="A84" s="58" t="s">
        <v>102</v>
      </c>
      <c r="B84" s="56">
        <v>7899.1</v>
      </c>
      <c r="C84" s="56">
        <f>+C85+C91</f>
        <v>56200</v>
      </c>
      <c r="D84" s="56">
        <f>+D85+D91</f>
        <v>18291.53</v>
      </c>
      <c r="E84" s="56">
        <f t="shared" si="13"/>
        <v>231.56473522300004</v>
      </c>
      <c r="F84" s="56">
        <f t="shared" si="14"/>
        <v>32.547206405693949</v>
      </c>
      <c r="G84" s="53"/>
    </row>
    <row r="85" spans="1:9" s="60" customFormat="1" ht="25.05" customHeight="1" x14ac:dyDescent="0.3">
      <c r="A85" s="58" t="s">
        <v>103</v>
      </c>
      <c r="B85" s="56">
        <v>7899.1</v>
      </c>
      <c r="C85" s="56">
        <f>+C86+C87+C88+C89+C90</f>
        <v>33200</v>
      </c>
      <c r="D85" s="56">
        <f>+D86+D87+D88+D89+D90+D92</f>
        <v>18270.55</v>
      </c>
      <c r="E85" s="56">
        <f t="shared" si="13"/>
        <v>231.29913534453289</v>
      </c>
      <c r="F85" s="56">
        <f t="shared" si="14"/>
        <v>55.031777108433729</v>
      </c>
      <c r="G85" s="53"/>
    </row>
    <row r="86" spans="1:9" s="54" customFormat="1" ht="25.05" customHeight="1" x14ac:dyDescent="0.3">
      <c r="A86" s="52" t="s">
        <v>104</v>
      </c>
      <c r="B86" s="48">
        <v>4405</v>
      </c>
      <c r="C86" s="48">
        <f>600+14500</f>
        <v>15100</v>
      </c>
      <c r="D86" s="48">
        <v>9481.23</v>
      </c>
      <c r="E86" s="48">
        <f t="shared" si="13"/>
        <v>215.23791146424517</v>
      </c>
      <c r="F86" s="48">
        <f t="shared" si="14"/>
        <v>62.789602649006618</v>
      </c>
      <c r="G86" s="53"/>
    </row>
    <row r="87" spans="1:9" s="54" customFormat="1" ht="25.05" customHeight="1" x14ac:dyDescent="0.3">
      <c r="A87" s="52" t="s">
        <v>120</v>
      </c>
      <c r="B87" s="48">
        <v>0</v>
      </c>
      <c r="C87" s="62">
        <v>0</v>
      </c>
      <c r="D87" s="62">
        <v>0</v>
      </c>
      <c r="E87" s="48" t="e">
        <f t="shared" si="13"/>
        <v>#DIV/0!</v>
      </c>
      <c r="F87" s="48" t="e">
        <f t="shared" si="14"/>
        <v>#DIV/0!</v>
      </c>
      <c r="G87" s="53"/>
    </row>
    <row r="88" spans="1:9" s="54" customFormat="1" ht="25.05" customHeight="1" x14ac:dyDescent="0.3">
      <c r="A88" s="52" t="s">
        <v>129</v>
      </c>
      <c r="B88" s="62">
        <v>3494.1</v>
      </c>
      <c r="C88" s="48">
        <v>16800</v>
      </c>
      <c r="D88" s="48">
        <v>1910.16</v>
      </c>
      <c r="E88" s="48">
        <f t="shared" si="13"/>
        <v>54.668154889671158</v>
      </c>
      <c r="F88" s="48">
        <f t="shared" si="14"/>
        <v>11.370000000000001</v>
      </c>
      <c r="G88" s="53"/>
    </row>
    <row r="89" spans="1:9" s="54" customFormat="1" ht="25.05" customHeight="1" x14ac:dyDescent="0.3">
      <c r="A89" s="52" t="s">
        <v>115</v>
      </c>
      <c r="B89" s="48">
        <v>0</v>
      </c>
      <c r="C89" s="48">
        <v>600</v>
      </c>
      <c r="D89" s="62">
        <v>475</v>
      </c>
      <c r="E89" s="48" t="e">
        <f t="shared" si="13"/>
        <v>#DIV/0!</v>
      </c>
      <c r="F89" s="48">
        <f t="shared" si="14"/>
        <v>79.166666666666657</v>
      </c>
      <c r="G89" s="53"/>
    </row>
    <row r="90" spans="1:9" s="54" customFormat="1" ht="25.05" customHeight="1" x14ac:dyDescent="0.3">
      <c r="A90" s="52" t="s">
        <v>116</v>
      </c>
      <c r="B90" s="48">
        <v>0</v>
      </c>
      <c r="C90" s="48">
        <v>700</v>
      </c>
      <c r="D90" s="48">
        <v>6383.18</v>
      </c>
      <c r="E90" s="48" t="e">
        <f t="shared" si="13"/>
        <v>#DIV/0!</v>
      </c>
      <c r="F90" s="48">
        <f t="shared" si="14"/>
        <v>911.88285714285723</v>
      </c>
      <c r="G90" s="53"/>
    </row>
    <row r="91" spans="1:9" s="60" customFormat="1" ht="25.05" customHeight="1" x14ac:dyDescent="0.3">
      <c r="A91" s="58" t="s">
        <v>105</v>
      </c>
      <c r="B91" s="56">
        <v>0</v>
      </c>
      <c r="C91" s="56">
        <f>+C92</f>
        <v>23000</v>
      </c>
      <c r="D91" s="56">
        <v>20.98</v>
      </c>
      <c r="E91" s="56" t="e">
        <f t="shared" si="13"/>
        <v>#DIV/0!</v>
      </c>
      <c r="F91" s="56">
        <f t="shared" si="14"/>
        <v>9.121739130434782E-2</v>
      </c>
      <c r="G91" s="53"/>
    </row>
    <row r="92" spans="1:9" s="54" customFormat="1" ht="25.05" customHeight="1" x14ac:dyDescent="0.3">
      <c r="A92" s="52" t="s">
        <v>106</v>
      </c>
      <c r="B92" s="48">
        <v>0</v>
      </c>
      <c r="C92" s="48">
        <v>23000</v>
      </c>
      <c r="D92" s="48">
        <v>20.98</v>
      </c>
      <c r="E92" s="48" t="e">
        <f t="shared" si="13"/>
        <v>#DIV/0!</v>
      </c>
      <c r="F92" s="48">
        <f t="shared" si="14"/>
        <v>9.121739130434782E-2</v>
      </c>
      <c r="G92" s="53"/>
    </row>
    <row r="93" spans="1:9" s="38" customFormat="1" ht="25.05" customHeight="1" x14ac:dyDescent="0.3">
      <c r="A93" s="43" t="s">
        <v>130</v>
      </c>
      <c r="B93" s="39">
        <f>+B83+B32</f>
        <v>1634485.22</v>
      </c>
      <c r="C93" s="39">
        <f>+C32+C83</f>
        <v>3474906</v>
      </c>
      <c r="D93" s="39">
        <f>+D32+D83</f>
        <v>1580487.05</v>
      </c>
      <c r="E93" s="39">
        <f t="shared" si="13"/>
        <v>96.696319468707102</v>
      </c>
      <c r="F93" s="39">
        <f t="shared" si="14"/>
        <v>45.482872054668533</v>
      </c>
      <c r="G93" s="53"/>
    </row>
    <row r="94" spans="1:9" x14ac:dyDescent="0.3">
      <c r="B94" s="47"/>
      <c r="C94" s="47"/>
      <c r="D94" s="47"/>
      <c r="I94" s="47"/>
    </row>
    <row r="95" spans="1:9" x14ac:dyDescent="0.3">
      <c r="C95" s="47"/>
    </row>
    <row r="96" spans="1:9" x14ac:dyDescent="0.3">
      <c r="C96" s="47"/>
    </row>
    <row r="97" spans="3:3" x14ac:dyDescent="0.3">
      <c r="C97" s="47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showGridLines="0" zoomScaleNormal="100" workbookViewId="0"/>
  </sheetViews>
  <sheetFormatPr defaultColWidth="42.44140625" defaultRowHeight="14.4" x14ac:dyDescent="0.3"/>
  <cols>
    <col min="1" max="1" width="68.109375" style="36" customWidth="1"/>
    <col min="2" max="4" width="20.77734375" style="36" customWidth="1"/>
    <col min="5" max="5" width="13.77734375" style="36" customWidth="1"/>
    <col min="6" max="6" width="13.44140625" style="36" customWidth="1"/>
    <col min="7" max="7" width="17.33203125" style="47" customWidth="1"/>
    <col min="8" max="8" width="13.21875" style="36" customWidth="1"/>
    <col min="9" max="16384" width="42.44140625" style="36"/>
  </cols>
  <sheetData>
    <row r="1" spans="1:9" s="32" customFormat="1" ht="13.2" customHeight="1" x14ac:dyDescent="0.3">
      <c r="A1" s="29" t="s">
        <v>125</v>
      </c>
      <c r="B1" s="29"/>
      <c r="C1" s="29"/>
      <c r="D1" s="30"/>
      <c r="E1" s="31"/>
      <c r="F1" s="30"/>
    </row>
    <row r="2" spans="1:9" s="32" customFormat="1" x14ac:dyDescent="0.3">
      <c r="A2" s="34" t="s">
        <v>134</v>
      </c>
      <c r="B2" s="34"/>
      <c r="C2" s="34"/>
      <c r="D2" s="30"/>
      <c r="E2" s="31"/>
      <c r="F2" s="30"/>
      <c r="I2" s="55"/>
    </row>
    <row r="3" spans="1:9" s="32" customFormat="1" ht="15" thickBot="1" x14ac:dyDescent="0.35">
      <c r="A3" s="30" t="s">
        <v>135</v>
      </c>
      <c r="B3" s="30"/>
      <c r="C3" s="30"/>
      <c r="D3" s="30"/>
      <c r="E3" s="31"/>
      <c r="F3" s="30"/>
    </row>
    <row r="4" spans="1:9" ht="18" customHeight="1" thickBot="1" x14ac:dyDescent="0.35">
      <c r="A4" s="91" t="s">
        <v>18</v>
      </c>
      <c r="B4" s="92"/>
      <c r="C4" s="92"/>
      <c r="D4" s="92"/>
      <c r="E4" s="92"/>
      <c r="F4" s="93"/>
    </row>
    <row r="5" spans="1:9" x14ac:dyDescent="0.3">
      <c r="H5" s="47"/>
    </row>
    <row r="6" spans="1:9" ht="30" customHeight="1" x14ac:dyDescent="0.3">
      <c r="A6" s="81" t="s">
        <v>0</v>
      </c>
      <c r="B6" s="75" t="s">
        <v>622</v>
      </c>
      <c r="C6" s="75" t="s">
        <v>623</v>
      </c>
      <c r="D6" s="75" t="s">
        <v>624</v>
      </c>
      <c r="E6" s="76" t="s">
        <v>15</v>
      </c>
      <c r="F6" s="76" t="s">
        <v>15</v>
      </c>
      <c r="H6" s="47"/>
    </row>
    <row r="7" spans="1:9" s="80" customFormat="1" ht="9" customHeight="1" x14ac:dyDescent="0.2">
      <c r="A7" s="77">
        <v>1</v>
      </c>
      <c r="B7" s="77">
        <v>2</v>
      </c>
      <c r="C7" s="77">
        <v>3</v>
      </c>
      <c r="D7" s="77">
        <v>4</v>
      </c>
      <c r="E7" s="77" t="s">
        <v>138</v>
      </c>
      <c r="F7" s="77" t="s">
        <v>137</v>
      </c>
      <c r="G7" s="83"/>
    </row>
    <row r="8" spans="1:9" ht="24.6" customHeight="1" x14ac:dyDescent="0.3">
      <c r="A8" s="43" t="s">
        <v>626</v>
      </c>
      <c r="B8" s="39">
        <f>+B9+B10+B11+B12+B13+B14+B15</f>
        <v>1434720.47</v>
      </c>
      <c r="C8" s="39">
        <f>+C9+C10+C11+C12+C13+C14+C15</f>
        <v>3474906</v>
      </c>
      <c r="D8" s="39">
        <f t="shared" ref="D8" si="0">+D9+D10+D11+D12+D13+D14+D15</f>
        <v>1610777.06</v>
      </c>
      <c r="E8" s="39">
        <f>+D8/B8*100</f>
        <v>112.27114226647927</v>
      </c>
      <c r="F8" s="39">
        <f>+D8/C8*100</f>
        <v>46.354550597915456</v>
      </c>
    </row>
    <row r="9" spans="1:9" ht="24.6" customHeight="1" x14ac:dyDescent="0.3">
      <c r="A9" s="45" t="s">
        <v>107</v>
      </c>
      <c r="B9" s="40">
        <v>170676.18</v>
      </c>
      <c r="C9" s="48">
        <f>167575+474884</f>
        <v>642459</v>
      </c>
      <c r="D9" s="48">
        <v>297388.02</v>
      </c>
      <c r="E9" s="48">
        <f t="shared" ref="E9:E34" si="1">+D9/B9*100</f>
        <v>174.24108038977673</v>
      </c>
      <c r="F9" s="48">
        <f t="shared" ref="F9:F34" si="2">+D9/C9*100</f>
        <v>46.28902700405785</v>
      </c>
      <c r="H9" s="54"/>
    </row>
    <row r="10" spans="1:9" ht="24.6" customHeight="1" x14ac:dyDescent="0.3">
      <c r="A10" s="46" t="s">
        <v>629</v>
      </c>
      <c r="B10" s="40">
        <v>70538.27</v>
      </c>
      <c r="C10" s="48">
        <v>146300</v>
      </c>
      <c r="D10" s="48">
        <f>66530.15+10798.93</f>
        <v>77329.079999999987</v>
      </c>
      <c r="E10" s="48">
        <f t="shared" si="1"/>
        <v>109.6271286494551</v>
      </c>
      <c r="F10" s="48">
        <f t="shared" si="2"/>
        <v>52.856514012303478</v>
      </c>
      <c r="H10" s="54"/>
    </row>
    <row r="11" spans="1:9" ht="24.6" customHeight="1" x14ac:dyDescent="0.3">
      <c r="A11" s="46" t="s">
        <v>630</v>
      </c>
      <c r="B11" s="40">
        <v>124.69</v>
      </c>
      <c r="C11" s="48">
        <v>200</v>
      </c>
      <c r="D11" s="48">
        <v>0</v>
      </c>
      <c r="E11" s="48">
        <f t="shared" si="1"/>
        <v>0</v>
      </c>
      <c r="F11" s="48">
        <f t="shared" si="2"/>
        <v>0</v>
      </c>
      <c r="H11" s="54"/>
    </row>
    <row r="12" spans="1:9" ht="24.6" customHeight="1" x14ac:dyDescent="0.3">
      <c r="A12" s="46" t="s">
        <v>435</v>
      </c>
      <c r="B12" s="40">
        <v>32029.09</v>
      </c>
      <c r="C12" s="48">
        <f>82092+2900</f>
        <v>84992</v>
      </c>
      <c r="D12" s="48">
        <f>29538.5+2932.62</f>
        <v>32471.119999999999</v>
      </c>
      <c r="E12" s="48">
        <f t="shared" si="1"/>
        <v>101.38008916269554</v>
      </c>
      <c r="F12" s="48">
        <f t="shared" si="2"/>
        <v>38.204913403614455</v>
      </c>
      <c r="H12" s="54"/>
    </row>
    <row r="13" spans="1:9" ht="24.6" customHeight="1" x14ac:dyDescent="0.3">
      <c r="A13" s="41" t="s">
        <v>631</v>
      </c>
      <c r="B13" s="40">
        <v>10025.02</v>
      </c>
      <c r="C13" s="48">
        <v>15000</v>
      </c>
      <c r="D13" s="48">
        <v>9800.0400000000009</v>
      </c>
      <c r="E13" s="48">
        <f t="shared" si="1"/>
        <v>97.75581495099263</v>
      </c>
      <c r="F13" s="48">
        <f t="shared" si="2"/>
        <v>65.333600000000004</v>
      </c>
    </row>
    <row r="14" spans="1:9" ht="24.6" customHeight="1" x14ac:dyDescent="0.3">
      <c r="A14" s="41" t="s">
        <v>632</v>
      </c>
      <c r="B14" s="40">
        <v>1054641.48</v>
      </c>
      <c r="C14" s="48">
        <v>2341255</v>
      </c>
      <c r="D14" s="48">
        <v>1082730.19</v>
      </c>
      <c r="E14" s="48">
        <f t="shared" si="1"/>
        <v>102.66334204871212</v>
      </c>
      <c r="F14" s="48">
        <f t="shared" si="2"/>
        <v>46.245718215230717</v>
      </c>
    </row>
    <row r="15" spans="1:9" ht="24.6" customHeight="1" x14ac:dyDescent="0.3">
      <c r="A15" s="41" t="s">
        <v>667</v>
      </c>
      <c r="B15" s="40">
        <v>96685.74</v>
      </c>
      <c r="C15" s="48">
        <f>240200+4500</f>
        <v>244700</v>
      </c>
      <c r="D15" s="48">
        <v>111058.61</v>
      </c>
      <c r="E15" s="48">
        <f t="shared" si="1"/>
        <v>114.86555307949237</v>
      </c>
      <c r="F15" s="48">
        <f t="shared" si="2"/>
        <v>45.385619125459748</v>
      </c>
    </row>
    <row r="16" spans="1:9" ht="24.6" customHeight="1" x14ac:dyDescent="0.3">
      <c r="A16" s="41" t="s">
        <v>54</v>
      </c>
      <c r="B16" s="40">
        <v>0</v>
      </c>
      <c r="C16" s="48">
        <v>0</v>
      </c>
      <c r="D16" s="48">
        <v>0</v>
      </c>
      <c r="E16" s="48" t="e">
        <f t="shared" si="1"/>
        <v>#DIV/0!</v>
      </c>
      <c r="F16" s="48" t="e">
        <f t="shared" si="2"/>
        <v>#DIV/0!</v>
      </c>
    </row>
    <row r="17" spans="1:8" ht="24.6" customHeight="1" x14ac:dyDescent="0.3">
      <c r="A17" s="41" t="s">
        <v>108</v>
      </c>
      <c r="B17" s="40">
        <v>0</v>
      </c>
      <c r="C17" s="48">
        <v>0</v>
      </c>
      <c r="D17" s="48">
        <v>0</v>
      </c>
      <c r="E17" s="48" t="e">
        <f t="shared" si="1"/>
        <v>#DIV/0!</v>
      </c>
      <c r="F17" s="48" t="e">
        <f t="shared" si="2"/>
        <v>#DIV/0!</v>
      </c>
    </row>
    <row r="18" spans="1:8" s="38" customFormat="1" ht="24.6" customHeight="1" x14ac:dyDescent="0.3">
      <c r="A18" s="43" t="s">
        <v>126</v>
      </c>
      <c r="B18" s="39">
        <f>+B8+B16</f>
        <v>1434720.47</v>
      </c>
      <c r="C18" s="39">
        <f t="shared" ref="C18:D18" si="3">+C8+C16</f>
        <v>3474906</v>
      </c>
      <c r="D18" s="39">
        <f t="shared" si="3"/>
        <v>1610777.06</v>
      </c>
      <c r="E18" s="39">
        <f t="shared" si="1"/>
        <v>112.27114226647927</v>
      </c>
      <c r="F18" s="39">
        <f t="shared" si="2"/>
        <v>46.354550597915456</v>
      </c>
      <c r="G18" s="47"/>
      <c r="H18" s="36"/>
    </row>
    <row r="19" spans="1:8" ht="24.6" customHeight="1" x14ac:dyDescent="0.3">
      <c r="A19" s="84" t="s">
        <v>627</v>
      </c>
      <c r="B19" s="82">
        <f>+B20+B21+B22+B23+B24+B25+B26+B27</f>
        <v>1626586.12</v>
      </c>
      <c r="C19" s="82">
        <f>+C20+C21+C22+C23+C24+C25+C26+C27</f>
        <v>3423706</v>
      </c>
      <c r="D19" s="82">
        <f t="shared" ref="D19" si="4">+D20+D21+D22+D23+D24+D25+D26+D27</f>
        <v>1562195.4899999998</v>
      </c>
      <c r="E19" s="82">
        <f t="shared" si="1"/>
        <v>96.041363613750718</v>
      </c>
      <c r="F19" s="82">
        <f t="shared" si="2"/>
        <v>45.628786174981137</v>
      </c>
      <c r="H19" s="47"/>
    </row>
    <row r="20" spans="1:8" ht="24.6" customHeight="1" x14ac:dyDescent="0.3">
      <c r="A20" s="41" t="s">
        <v>107</v>
      </c>
      <c r="B20" s="40">
        <v>203816.87</v>
      </c>
      <c r="C20" s="48">
        <f>+C9-1200</f>
        <v>641259</v>
      </c>
      <c r="D20" s="48">
        <f>52766.27+224733.09</f>
        <v>277499.36</v>
      </c>
      <c r="E20" s="40">
        <f t="shared" si="1"/>
        <v>136.15132054574283</v>
      </c>
      <c r="F20" s="40">
        <f t="shared" si="2"/>
        <v>43.274146639657296</v>
      </c>
    </row>
    <row r="21" spans="1:8" ht="24.6" customHeight="1" x14ac:dyDescent="0.3">
      <c r="A21" s="41" t="s">
        <v>631</v>
      </c>
      <c r="B21" s="40">
        <v>478.83</v>
      </c>
      <c r="C21" s="66">
        <f>+C13</f>
        <v>15000</v>
      </c>
      <c r="D21" s="48">
        <v>61.13</v>
      </c>
      <c r="E21" s="40">
        <f t="shared" si="1"/>
        <v>12.766535095963077</v>
      </c>
      <c r="F21" s="40">
        <f t="shared" si="2"/>
        <v>0.40753333333333336</v>
      </c>
    </row>
    <row r="22" spans="1:8" ht="24.6" customHeight="1" x14ac:dyDescent="0.3">
      <c r="A22" s="41" t="s">
        <v>436</v>
      </c>
      <c r="B22" s="40"/>
      <c r="C22" s="51"/>
      <c r="D22" s="48">
        <f>11.63+18296.59</f>
        <v>18308.22</v>
      </c>
      <c r="E22" s="40"/>
      <c r="F22" s="40"/>
    </row>
    <row r="23" spans="1:8" ht="24.6" customHeight="1" x14ac:dyDescent="0.3">
      <c r="A23" s="41" t="s">
        <v>629</v>
      </c>
      <c r="B23" s="40">
        <v>69922.98</v>
      </c>
      <c r="C23" s="48">
        <f>+C10-C31</f>
        <v>117000</v>
      </c>
      <c r="D23" s="48">
        <v>65578.13</v>
      </c>
      <c r="E23" s="40">
        <f t="shared" si="1"/>
        <v>93.786234511172168</v>
      </c>
      <c r="F23" s="40">
        <f t="shared" si="2"/>
        <v>56.049683760683763</v>
      </c>
    </row>
    <row r="24" spans="1:8" ht="24.6" customHeight="1" x14ac:dyDescent="0.3">
      <c r="A24" s="41" t="s">
        <v>110</v>
      </c>
      <c r="B24" s="42">
        <v>124.69</v>
      </c>
      <c r="C24" s="48">
        <f>+C11</f>
        <v>200</v>
      </c>
      <c r="D24" s="48">
        <v>0</v>
      </c>
      <c r="E24" s="40">
        <f t="shared" si="1"/>
        <v>0</v>
      </c>
      <c r="F24" s="40">
        <f t="shared" si="2"/>
        <v>0</v>
      </c>
    </row>
    <row r="25" spans="1:8" ht="24.6" customHeight="1" x14ac:dyDescent="0.3">
      <c r="A25" s="46" t="s">
        <v>435</v>
      </c>
      <c r="B25" s="40">
        <v>36851.629999999997</v>
      </c>
      <c r="C25" s="48">
        <f>+C12</f>
        <v>84992</v>
      </c>
      <c r="D25" s="48">
        <v>38204.589999999997</v>
      </c>
      <c r="E25" s="40">
        <f t="shared" si="1"/>
        <v>103.67137084574007</v>
      </c>
      <c r="F25" s="40">
        <f t="shared" si="2"/>
        <v>44.950807134789152</v>
      </c>
    </row>
    <row r="26" spans="1:8" ht="24.6" customHeight="1" x14ac:dyDescent="0.3">
      <c r="A26" s="41" t="s">
        <v>632</v>
      </c>
      <c r="B26" s="40">
        <v>1225264.1200000001</v>
      </c>
      <c r="C26" s="48">
        <f>+C14</f>
        <v>2341255</v>
      </c>
      <c r="D26" s="48">
        <v>1089398.44</v>
      </c>
      <c r="E26" s="40">
        <f t="shared" si="1"/>
        <v>88.911314892661665</v>
      </c>
      <c r="F26" s="40">
        <f t="shared" si="2"/>
        <v>46.53053341049992</v>
      </c>
    </row>
    <row r="27" spans="1:8" ht="24.6" customHeight="1" x14ac:dyDescent="0.3">
      <c r="A27" s="41" t="s">
        <v>667</v>
      </c>
      <c r="B27" s="40">
        <v>90127</v>
      </c>
      <c r="C27" s="48">
        <f>+C15-20700</f>
        <v>224000</v>
      </c>
      <c r="D27" s="48">
        <f>291.98+72853.64</f>
        <v>73145.62</v>
      </c>
      <c r="E27" s="40">
        <f t="shared" si="1"/>
        <v>81.158387608596755</v>
      </c>
      <c r="F27" s="40">
        <f t="shared" si="2"/>
        <v>32.654294642857138</v>
      </c>
    </row>
    <row r="28" spans="1:8" ht="24.6" customHeight="1" x14ac:dyDescent="0.3">
      <c r="A28" s="84" t="s">
        <v>628</v>
      </c>
      <c r="B28" s="82">
        <f>+B30+B31+B32</f>
        <v>7899.1</v>
      </c>
      <c r="C28" s="82">
        <f>+C29+C30+C31+C32</f>
        <v>56200</v>
      </c>
      <c r="D28" s="82">
        <f>+D30+D31+D32+D33</f>
        <v>18270.55</v>
      </c>
      <c r="E28" s="82">
        <f t="shared" si="1"/>
        <v>231.29913534453289</v>
      </c>
      <c r="F28" s="82">
        <f t="shared" si="2"/>
        <v>32.509875444839857</v>
      </c>
    </row>
    <row r="29" spans="1:8" ht="24.6" customHeight="1" x14ac:dyDescent="0.3">
      <c r="A29" s="41" t="s">
        <v>107</v>
      </c>
      <c r="B29" s="40">
        <v>0</v>
      </c>
      <c r="C29" s="48">
        <v>1200</v>
      </c>
      <c r="D29" s="48">
        <v>0</v>
      </c>
      <c r="E29" s="40"/>
      <c r="F29" s="40"/>
    </row>
    <row r="30" spans="1:8" ht="24.6" customHeight="1" x14ac:dyDescent="0.3">
      <c r="A30" s="41" t="s">
        <v>631</v>
      </c>
      <c r="B30" s="40">
        <v>3494.1</v>
      </c>
      <c r="C30" s="48">
        <v>5000</v>
      </c>
      <c r="D30" s="48">
        <v>0</v>
      </c>
      <c r="E30" s="40"/>
      <c r="F30" s="40">
        <f t="shared" si="2"/>
        <v>0</v>
      </c>
    </row>
    <row r="31" spans="1:8" ht="24.6" customHeight="1" x14ac:dyDescent="0.3">
      <c r="A31" s="41" t="s">
        <v>629</v>
      </c>
      <c r="B31" s="40">
        <v>4405</v>
      </c>
      <c r="C31" s="48">
        <v>29300</v>
      </c>
      <c r="D31" s="48">
        <v>8967.5</v>
      </c>
      <c r="E31" s="40">
        <f t="shared" si="1"/>
        <v>203.57548240635643</v>
      </c>
      <c r="F31" s="40">
        <f t="shared" si="2"/>
        <v>30.605802047781573</v>
      </c>
    </row>
    <row r="32" spans="1:8" ht="24.6" customHeight="1" x14ac:dyDescent="0.3">
      <c r="A32" s="41" t="s">
        <v>667</v>
      </c>
      <c r="B32" s="40">
        <v>0</v>
      </c>
      <c r="C32" s="48">
        <v>20700</v>
      </c>
      <c r="D32" s="48">
        <v>351.68</v>
      </c>
      <c r="E32" s="40"/>
      <c r="F32" s="40">
        <f t="shared" si="2"/>
        <v>1.6989371980676329</v>
      </c>
    </row>
    <row r="33" spans="1:6" ht="24.6" customHeight="1" x14ac:dyDescent="0.3">
      <c r="A33" s="41" t="s">
        <v>436</v>
      </c>
      <c r="B33" s="40"/>
      <c r="C33" s="48">
        <v>0</v>
      </c>
      <c r="D33" s="48">
        <f>1919.87+7031.5</f>
        <v>8951.369999999999</v>
      </c>
      <c r="E33" s="40"/>
      <c r="F33" s="40"/>
    </row>
    <row r="34" spans="1:6" ht="24.6" customHeight="1" x14ac:dyDescent="0.3">
      <c r="A34" s="43" t="s">
        <v>130</v>
      </c>
      <c r="B34" s="39">
        <f>+B28+B19</f>
        <v>1634485.2200000002</v>
      </c>
      <c r="C34" s="39">
        <f>+C28+C19</f>
        <v>3479906</v>
      </c>
      <c r="D34" s="39">
        <f t="shared" ref="D34" si="5">+D28+D19</f>
        <v>1580466.0399999998</v>
      </c>
      <c r="E34" s="39">
        <f t="shared" si="1"/>
        <v>96.695034048701871</v>
      </c>
      <c r="F34" s="39">
        <f t="shared" si="2"/>
        <v>45.416917583405983</v>
      </c>
    </row>
    <row r="35" spans="1:6" x14ac:dyDescent="0.3">
      <c r="D35" s="47"/>
    </row>
    <row r="36" spans="1:6" x14ac:dyDescent="0.3">
      <c r="B36" s="47"/>
      <c r="C36" s="47"/>
      <c r="D36" s="47"/>
    </row>
    <row r="37" spans="1:6" x14ac:dyDescent="0.3">
      <c r="C37" s="47"/>
      <c r="D37" s="47"/>
    </row>
    <row r="38" spans="1:6" x14ac:dyDescent="0.3">
      <c r="B38" s="47"/>
      <c r="D38" s="47"/>
    </row>
    <row r="40" spans="1:6" x14ac:dyDescent="0.3">
      <c r="D40" s="47"/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showGridLines="0" zoomScaleNormal="100" workbookViewId="0">
      <selection activeCell="A4" sqref="A4:XFD4"/>
    </sheetView>
  </sheetViews>
  <sheetFormatPr defaultRowHeight="14.4" x14ac:dyDescent="0.3"/>
  <cols>
    <col min="1" max="1" width="55.77734375" style="36" customWidth="1"/>
    <col min="2" max="4" width="20.77734375" style="36" customWidth="1"/>
    <col min="5" max="5" width="14.33203125" style="36" customWidth="1"/>
    <col min="6" max="6" width="13.88671875" style="36" customWidth="1"/>
    <col min="7" max="16384" width="8.88671875" style="36"/>
  </cols>
  <sheetData>
    <row r="1" spans="1:9" s="32" customFormat="1" ht="13.2" customHeight="1" x14ac:dyDescent="0.3">
      <c r="A1" s="29" t="s">
        <v>125</v>
      </c>
      <c r="B1" s="29"/>
      <c r="C1" s="29"/>
      <c r="D1" s="30"/>
      <c r="E1" s="31"/>
      <c r="F1" s="30"/>
    </row>
    <row r="2" spans="1:9" s="32" customFormat="1" x14ac:dyDescent="0.3">
      <c r="A2" s="34" t="s">
        <v>134</v>
      </c>
      <c r="B2" s="34"/>
      <c r="C2" s="34"/>
      <c r="D2" s="30"/>
      <c r="E2" s="31"/>
      <c r="F2" s="30"/>
      <c r="I2" s="55"/>
    </row>
    <row r="3" spans="1:9" s="32" customFormat="1" ht="15" thickBot="1" x14ac:dyDescent="0.35">
      <c r="A3" s="30" t="s">
        <v>135</v>
      </c>
      <c r="B3" s="30"/>
      <c r="C3" s="30"/>
      <c r="D3" s="30"/>
      <c r="E3" s="31"/>
      <c r="F3" s="30"/>
    </row>
    <row r="4" spans="1:9" ht="18" thickBot="1" x14ac:dyDescent="0.4">
      <c r="A4" s="101" t="s">
        <v>19</v>
      </c>
      <c r="B4" s="102"/>
      <c r="C4" s="102"/>
      <c r="D4" s="102"/>
      <c r="E4" s="102"/>
      <c r="F4" s="103"/>
    </row>
    <row r="6" spans="1:9" ht="30" customHeight="1" x14ac:dyDescent="0.3">
      <c r="A6" s="81" t="s">
        <v>0</v>
      </c>
      <c r="B6" s="75" t="s">
        <v>622</v>
      </c>
      <c r="C6" s="75" t="s">
        <v>623</v>
      </c>
      <c r="D6" s="75" t="s">
        <v>624</v>
      </c>
      <c r="E6" s="76" t="s">
        <v>15</v>
      </c>
      <c r="F6" s="76" t="s">
        <v>15</v>
      </c>
    </row>
    <row r="7" spans="1:9" s="80" customFormat="1" ht="9" customHeight="1" x14ac:dyDescent="0.2">
      <c r="A7" s="85">
        <v>1</v>
      </c>
      <c r="B7" s="85">
        <v>2</v>
      </c>
      <c r="C7" s="85">
        <v>3</v>
      </c>
      <c r="D7" s="85">
        <v>4</v>
      </c>
      <c r="E7" s="85" t="s">
        <v>138</v>
      </c>
      <c r="F7" s="85" t="s">
        <v>137</v>
      </c>
    </row>
    <row r="8" spans="1:9" s="38" customFormat="1" ht="24.6" customHeight="1" x14ac:dyDescent="0.3">
      <c r="A8" s="65" t="s">
        <v>133</v>
      </c>
      <c r="B8" s="39">
        <f>+B9</f>
        <v>1634485.22</v>
      </c>
      <c r="C8" s="39">
        <f>+C9</f>
        <v>3474906</v>
      </c>
      <c r="D8" s="39">
        <f>+D9</f>
        <v>1580466.04</v>
      </c>
      <c r="E8" s="39">
        <f>+D8/B8*100</f>
        <v>96.695034048701885</v>
      </c>
      <c r="F8" s="39">
        <f>+D8/C8*100</f>
        <v>45.482267433996775</v>
      </c>
    </row>
    <row r="9" spans="1:9" ht="24.6" customHeight="1" x14ac:dyDescent="0.3">
      <c r="A9" s="44" t="s">
        <v>111</v>
      </c>
      <c r="B9" s="40">
        <v>1634485.22</v>
      </c>
      <c r="C9" s="40">
        <f>+C10+C11</f>
        <v>3474906</v>
      </c>
      <c r="D9" s="40">
        <v>1580466.04</v>
      </c>
      <c r="E9" s="40">
        <f t="shared" ref="E9:E11" si="0">+D9/B9*100</f>
        <v>96.695034048701885</v>
      </c>
      <c r="F9" s="40">
        <f t="shared" ref="F9:F11" si="1">+D9/C9*100</f>
        <v>45.482267433996775</v>
      </c>
    </row>
    <row r="10" spans="1:9" ht="24.6" customHeight="1" x14ac:dyDescent="0.3">
      <c r="A10" s="44" t="s">
        <v>131</v>
      </c>
      <c r="B10" s="48">
        <v>62089.31</v>
      </c>
      <c r="C10" s="40">
        <v>97748</v>
      </c>
      <c r="D10" s="40">
        <v>54989.75</v>
      </c>
      <c r="E10" s="40">
        <f t="shared" si="0"/>
        <v>88.565567889222805</v>
      </c>
      <c r="F10" s="40">
        <f t="shared" si="1"/>
        <v>56.2566497524246</v>
      </c>
    </row>
    <row r="11" spans="1:9" ht="24.6" customHeight="1" x14ac:dyDescent="0.3">
      <c r="A11" s="44" t="s">
        <v>132</v>
      </c>
      <c r="B11" s="48">
        <v>1572395.91</v>
      </c>
      <c r="C11" s="40">
        <v>3377158</v>
      </c>
      <c r="D11" s="74">
        <v>1525476.29</v>
      </c>
      <c r="E11" s="40">
        <f t="shared" si="0"/>
        <v>97.016042861622566</v>
      </c>
      <c r="F11" s="40">
        <f t="shared" si="1"/>
        <v>45.170415183417539</v>
      </c>
    </row>
    <row r="13" spans="1:9" x14ac:dyDescent="0.3">
      <c r="D13" s="47"/>
    </row>
    <row r="14" spans="1:9" x14ac:dyDescent="0.3">
      <c r="C14" s="47"/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8666-4B4D-444D-9A4C-A385457E0FA0}">
  <dimension ref="A1:I502"/>
  <sheetViews>
    <sheetView showGridLines="0" zoomScaleNormal="100" workbookViewId="0">
      <selection activeCell="G21" sqref="G21"/>
    </sheetView>
  </sheetViews>
  <sheetFormatPr defaultRowHeight="14.4" x14ac:dyDescent="0.3"/>
  <cols>
    <col min="1" max="1" width="12" bestFit="1" customWidth="1" collapsed="1"/>
    <col min="2" max="2" width="8.88671875" bestFit="1" collapsed="1"/>
    <col min="3" max="3" width="58.6640625" customWidth="1" collapsed="1"/>
    <col min="4" max="6" width="20.77734375" customWidth="1" collapsed="1"/>
    <col min="7" max="8" width="11" customWidth="1" collapsed="1"/>
  </cols>
  <sheetData>
    <row r="1" spans="1:9" s="32" customFormat="1" ht="13.2" customHeight="1" x14ac:dyDescent="0.3">
      <c r="A1" s="29" t="s">
        <v>125</v>
      </c>
      <c r="B1" s="29"/>
      <c r="C1" s="29"/>
      <c r="D1" s="30"/>
      <c r="E1" s="31"/>
      <c r="F1" s="30"/>
    </row>
    <row r="2" spans="1:9" s="32" customFormat="1" x14ac:dyDescent="0.3">
      <c r="A2" s="34" t="s">
        <v>134</v>
      </c>
      <c r="B2" s="34"/>
      <c r="C2" s="34"/>
      <c r="D2" s="30"/>
      <c r="E2" s="31"/>
      <c r="F2" s="30"/>
      <c r="I2" s="55"/>
    </row>
    <row r="3" spans="1:9" s="32" customFormat="1" x14ac:dyDescent="0.3">
      <c r="A3" s="30" t="s">
        <v>135</v>
      </c>
      <c r="B3" s="30"/>
      <c r="C3" s="30"/>
      <c r="D3" s="30"/>
      <c r="E3" s="31"/>
      <c r="F3" s="30"/>
    </row>
    <row r="4" spans="1:9" ht="28.8" x14ac:dyDescent="0.3">
      <c r="A4" s="88" t="s">
        <v>664</v>
      </c>
      <c r="B4" s="87" t="s">
        <v>666</v>
      </c>
      <c r="C4" s="88" t="s">
        <v>665</v>
      </c>
      <c r="D4" s="75" t="s">
        <v>622</v>
      </c>
      <c r="E4" s="75" t="s">
        <v>623</v>
      </c>
      <c r="F4" s="75" t="s">
        <v>624</v>
      </c>
      <c r="G4" s="76" t="s">
        <v>15</v>
      </c>
      <c r="H4" s="76" t="s">
        <v>15</v>
      </c>
    </row>
    <row r="5" spans="1:9" s="71" customFormat="1" x14ac:dyDescent="0.3">
      <c r="A5" s="72" t="s">
        <v>633</v>
      </c>
      <c r="B5" s="72"/>
      <c r="C5" s="72"/>
      <c r="D5" s="73">
        <v>1634739.56</v>
      </c>
      <c r="E5" s="73">
        <v>3474906</v>
      </c>
      <c r="F5" s="73">
        <v>1580466.07</v>
      </c>
      <c r="G5" s="73" t="s">
        <v>437</v>
      </c>
      <c r="H5" s="73">
        <v>45.48</v>
      </c>
    </row>
    <row r="6" spans="1:9" s="71" customFormat="1" x14ac:dyDescent="0.3">
      <c r="A6" s="72" t="s">
        <v>634</v>
      </c>
      <c r="B6" s="72"/>
      <c r="C6" s="72" t="s">
        <v>146</v>
      </c>
      <c r="D6" s="73">
        <v>1634739.56</v>
      </c>
      <c r="E6" s="73">
        <v>3474906</v>
      </c>
      <c r="F6" s="73">
        <v>1580466.07</v>
      </c>
      <c r="G6" s="73" t="s">
        <v>437</v>
      </c>
      <c r="H6" s="73">
        <v>45.48</v>
      </c>
    </row>
    <row r="7" spans="1:9" s="71" customFormat="1" x14ac:dyDescent="0.3">
      <c r="A7" s="72" t="s">
        <v>635</v>
      </c>
      <c r="B7" s="72"/>
      <c r="C7" s="72" t="s">
        <v>438</v>
      </c>
      <c r="D7" s="73">
        <v>1634739.56</v>
      </c>
      <c r="E7" s="73">
        <v>3474906</v>
      </c>
      <c r="F7" s="73">
        <v>1580466.07</v>
      </c>
      <c r="G7" s="73" t="s">
        <v>437</v>
      </c>
      <c r="H7" s="73">
        <v>45.48</v>
      </c>
    </row>
    <row r="8" spans="1:9" s="71" customFormat="1" x14ac:dyDescent="0.3">
      <c r="A8" s="72" t="s">
        <v>148</v>
      </c>
      <c r="B8" s="72"/>
      <c r="C8" s="72" t="s">
        <v>149</v>
      </c>
      <c r="D8" s="73">
        <v>70173.08</v>
      </c>
      <c r="E8" s="73">
        <v>117000</v>
      </c>
      <c r="F8" s="73">
        <v>65578.16</v>
      </c>
      <c r="G8" s="73" t="s">
        <v>439</v>
      </c>
      <c r="H8" s="73">
        <v>56.05</v>
      </c>
    </row>
    <row r="9" spans="1:9" s="71" customFormat="1" x14ac:dyDescent="0.3">
      <c r="A9" s="72" t="s">
        <v>636</v>
      </c>
      <c r="B9" s="72" t="s">
        <v>637</v>
      </c>
      <c r="C9" s="72" t="s">
        <v>150</v>
      </c>
      <c r="D9" s="73">
        <v>70173.08</v>
      </c>
      <c r="E9" s="73">
        <v>117000</v>
      </c>
      <c r="F9" s="73">
        <v>65578.16</v>
      </c>
      <c r="G9" s="73" t="s">
        <v>439</v>
      </c>
      <c r="H9" s="73">
        <v>56.05</v>
      </c>
    </row>
    <row r="10" spans="1:9" s="71" customFormat="1" x14ac:dyDescent="0.3">
      <c r="A10" s="72" t="s">
        <v>151</v>
      </c>
      <c r="B10" s="72" t="s">
        <v>637</v>
      </c>
      <c r="C10" s="72" t="s">
        <v>152</v>
      </c>
      <c r="D10" s="73">
        <v>70173.08</v>
      </c>
      <c r="E10" s="73">
        <v>117000</v>
      </c>
      <c r="F10" s="73">
        <v>65578.16</v>
      </c>
      <c r="G10" s="73" t="s">
        <v>439</v>
      </c>
      <c r="H10" s="73">
        <v>56.05</v>
      </c>
    </row>
    <row r="11" spans="1:9" s="71" customFormat="1" x14ac:dyDescent="0.3">
      <c r="A11" s="72" t="s">
        <v>153</v>
      </c>
      <c r="B11" s="72" t="s">
        <v>637</v>
      </c>
      <c r="C11" s="72" t="s">
        <v>154</v>
      </c>
      <c r="D11" s="73">
        <v>69738.789999999994</v>
      </c>
      <c r="E11" s="73">
        <v>116800</v>
      </c>
      <c r="F11" s="73">
        <v>65504.4</v>
      </c>
      <c r="G11" s="73" t="s">
        <v>440</v>
      </c>
      <c r="H11" s="73">
        <v>56.08</v>
      </c>
    </row>
    <row r="12" spans="1:9" s="71" customFormat="1" x14ac:dyDescent="0.3">
      <c r="A12" s="72" t="s">
        <v>155</v>
      </c>
      <c r="B12" s="72" t="s">
        <v>637</v>
      </c>
      <c r="C12" s="72" t="s">
        <v>156</v>
      </c>
      <c r="D12" s="73">
        <v>4612.74</v>
      </c>
      <c r="E12" s="73">
        <v>7500</v>
      </c>
      <c r="F12" s="73">
        <v>4070.77</v>
      </c>
      <c r="G12" s="73" t="s">
        <v>441</v>
      </c>
      <c r="H12" s="73">
        <v>54.28</v>
      </c>
    </row>
    <row r="13" spans="1:9" s="71" customFormat="1" x14ac:dyDescent="0.3">
      <c r="A13" s="72" t="s">
        <v>157</v>
      </c>
      <c r="B13" s="72" t="s">
        <v>637</v>
      </c>
      <c r="C13" s="72" t="s">
        <v>158</v>
      </c>
      <c r="D13" s="73">
        <v>4262.74</v>
      </c>
      <c r="E13" s="73">
        <v>6500</v>
      </c>
      <c r="F13" s="73">
        <v>3833.77</v>
      </c>
      <c r="G13" s="73" t="s">
        <v>442</v>
      </c>
      <c r="H13" s="73">
        <v>58.98</v>
      </c>
    </row>
    <row r="14" spans="1:9" s="71" customFormat="1" x14ac:dyDescent="0.3">
      <c r="A14" s="72" t="s">
        <v>159</v>
      </c>
      <c r="B14" s="72" t="s">
        <v>637</v>
      </c>
      <c r="C14" s="72" t="s">
        <v>160</v>
      </c>
      <c r="D14" s="73">
        <v>2231.42</v>
      </c>
      <c r="E14" s="73">
        <v>3500</v>
      </c>
      <c r="F14" s="73">
        <v>2080.2399999999998</v>
      </c>
      <c r="G14" s="73" t="s">
        <v>443</v>
      </c>
      <c r="H14" s="73">
        <v>59.44</v>
      </c>
    </row>
    <row r="15" spans="1:9" s="71" customFormat="1" x14ac:dyDescent="0.3">
      <c r="A15" s="72" t="s">
        <v>161</v>
      </c>
      <c r="B15" s="72" t="s">
        <v>637</v>
      </c>
      <c r="C15" s="72" t="s">
        <v>162</v>
      </c>
      <c r="D15" s="73">
        <v>1256.18</v>
      </c>
      <c r="E15" s="73">
        <v>1500</v>
      </c>
      <c r="F15" s="73">
        <v>422.7</v>
      </c>
      <c r="G15" s="73" t="s">
        <v>444</v>
      </c>
      <c r="H15" s="73">
        <v>28.18</v>
      </c>
    </row>
    <row r="16" spans="1:9" s="71" customFormat="1" x14ac:dyDescent="0.3">
      <c r="A16" s="72" t="s">
        <v>163</v>
      </c>
      <c r="B16" s="72" t="s">
        <v>637</v>
      </c>
      <c r="C16" s="72" t="s">
        <v>164</v>
      </c>
      <c r="D16" s="73">
        <v>775.14</v>
      </c>
      <c r="E16" s="73">
        <v>1500</v>
      </c>
      <c r="F16" s="73">
        <v>1330.83</v>
      </c>
      <c r="G16" s="73" t="s">
        <v>445</v>
      </c>
      <c r="H16" s="73">
        <v>88.72</v>
      </c>
    </row>
    <row r="17" spans="1:8" s="71" customFormat="1" x14ac:dyDescent="0.3">
      <c r="A17" s="72" t="s">
        <v>165</v>
      </c>
      <c r="B17" s="72" t="s">
        <v>637</v>
      </c>
      <c r="C17" s="72" t="s">
        <v>166</v>
      </c>
      <c r="D17" s="73">
        <v>350</v>
      </c>
      <c r="E17" s="73">
        <v>1000</v>
      </c>
      <c r="F17" s="73">
        <v>237</v>
      </c>
      <c r="G17" s="73" t="s">
        <v>446</v>
      </c>
      <c r="H17" s="73">
        <v>23.7</v>
      </c>
    </row>
    <row r="18" spans="1:8" s="71" customFormat="1" x14ac:dyDescent="0.3">
      <c r="A18" s="72" t="s">
        <v>167</v>
      </c>
      <c r="B18" s="72" t="s">
        <v>637</v>
      </c>
      <c r="C18" s="72" t="s">
        <v>168</v>
      </c>
      <c r="D18" s="73">
        <v>350</v>
      </c>
      <c r="E18" s="73">
        <v>1000</v>
      </c>
      <c r="F18" s="73">
        <v>237</v>
      </c>
      <c r="G18" s="73" t="s">
        <v>446</v>
      </c>
      <c r="H18" s="73">
        <v>23.7</v>
      </c>
    </row>
    <row r="19" spans="1:8" s="71" customFormat="1" x14ac:dyDescent="0.3">
      <c r="A19" s="72" t="s">
        <v>169</v>
      </c>
      <c r="B19" s="72" t="s">
        <v>637</v>
      </c>
      <c r="C19" s="72" t="s">
        <v>170</v>
      </c>
      <c r="D19" s="73">
        <v>27313.34</v>
      </c>
      <c r="E19" s="73">
        <v>38650</v>
      </c>
      <c r="F19" s="73">
        <v>26202.68</v>
      </c>
      <c r="G19" s="73" t="s">
        <v>447</v>
      </c>
      <c r="H19" s="73">
        <v>67.790000000000006</v>
      </c>
    </row>
    <row r="20" spans="1:8" s="71" customFormat="1" x14ac:dyDescent="0.3">
      <c r="A20" s="72" t="s">
        <v>171</v>
      </c>
      <c r="B20" s="72" t="s">
        <v>637</v>
      </c>
      <c r="C20" s="72" t="s">
        <v>172</v>
      </c>
      <c r="D20" s="73">
        <v>11294.09</v>
      </c>
      <c r="E20" s="73">
        <v>16250</v>
      </c>
      <c r="F20" s="73">
        <v>8053.9</v>
      </c>
      <c r="G20" s="73" t="s">
        <v>448</v>
      </c>
      <c r="H20" s="73">
        <v>49.56</v>
      </c>
    </row>
    <row r="21" spans="1:8" s="71" customFormat="1" x14ac:dyDescent="0.3">
      <c r="A21" s="72" t="s">
        <v>173</v>
      </c>
      <c r="B21" s="72" t="s">
        <v>637</v>
      </c>
      <c r="C21" s="72" t="s">
        <v>174</v>
      </c>
      <c r="D21" s="73">
        <v>3204.3</v>
      </c>
      <c r="E21" s="73">
        <v>3950</v>
      </c>
      <c r="F21" s="73">
        <v>2315.7399999999998</v>
      </c>
      <c r="G21" s="73" t="s">
        <v>449</v>
      </c>
      <c r="H21" s="73">
        <v>58.63</v>
      </c>
    </row>
    <row r="22" spans="1:8" s="71" customFormat="1" x14ac:dyDescent="0.3">
      <c r="A22" s="72" t="s">
        <v>175</v>
      </c>
      <c r="B22" s="72" t="s">
        <v>637</v>
      </c>
      <c r="C22" s="72" t="s">
        <v>176</v>
      </c>
      <c r="D22" s="73">
        <v>1730.72</v>
      </c>
      <c r="E22" s="73">
        <v>2000</v>
      </c>
      <c r="F22" s="73">
        <v>1831.18</v>
      </c>
      <c r="G22" s="73" t="s">
        <v>450</v>
      </c>
      <c r="H22" s="73">
        <v>91.56</v>
      </c>
    </row>
    <row r="23" spans="1:8" s="71" customFormat="1" x14ac:dyDescent="0.3">
      <c r="A23" s="72" t="s">
        <v>177</v>
      </c>
      <c r="B23" s="72" t="s">
        <v>637</v>
      </c>
      <c r="C23" s="72" t="s">
        <v>178</v>
      </c>
      <c r="D23" s="73">
        <v>1484.69</v>
      </c>
      <c r="E23" s="73">
        <v>2900</v>
      </c>
      <c r="F23" s="73">
        <v>604.55999999999995</v>
      </c>
      <c r="G23" s="73" t="s">
        <v>451</v>
      </c>
      <c r="H23" s="73">
        <v>20.85</v>
      </c>
    </row>
    <row r="24" spans="1:8" s="71" customFormat="1" x14ac:dyDescent="0.3">
      <c r="A24" s="72" t="s">
        <v>179</v>
      </c>
      <c r="B24" s="72" t="s">
        <v>637</v>
      </c>
      <c r="C24" s="72" t="s">
        <v>180</v>
      </c>
      <c r="D24" s="73">
        <v>3943.01</v>
      </c>
      <c r="E24" s="73">
        <v>5000</v>
      </c>
      <c r="F24" s="73">
        <v>1758.38</v>
      </c>
      <c r="G24" s="73" t="s">
        <v>452</v>
      </c>
      <c r="H24" s="73">
        <v>35.17</v>
      </c>
    </row>
    <row r="25" spans="1:8" s="71" customFormat="1" x14ac:dyDescent="0.3">
      <c r="A25" s="72" t="s">
        <v>181</v>
      </c>
      <c r="B25" s="72" t="s">
        <v>637</v>
      </c>
      <c r="C25" s="72" t="s">
        <v>182</v>
      </c>
      <c r="D25" s="73">
        <v>931.37</v>
      </c>
      <c r="E25" s="73">
        <v>2400</v>
      </c>
      <c r="F25" s="73">
        <v>1544.04</v>
      </c>
      <c r="G25" s="73" t="s">
        <v>453</v>
      </c>
      <c r="H25" s="73">
        <v>64.34</v>
      </c>
    </row>
    <row r="26" spans="1:8" s="71" customFormat="1" x14ac:dyDescent="0.3">
      <c r="A26" s="72" t="s">
        <v>183</v>
      </c>
      <c r="B26" s="72" t="s">
        <v>637</v>
      </c>
      <c r="C26" s="72" t="s">
        <v>184</v>
      </c>
      <c r="D26" s="73">
        <v>12353.56</v>
      </c>
      <c r="E26" s="73">
        <v>17000</v>
      </c>
      <c r="F26" s="73">
        <v>12362.26</v>
      </c>
      <c r="G26" s="73" t="s">
        <v>454</v>
      </c>
      <c r="H26" s="73">
        <v>72.72</v>
      </c>
    </row>
    <row r="27" spans="1:8" s="71" customFormat="1" x14ac:dyDescent="0.3">
      <c r="A27" s="72" t="s">
        <v>185</v>
      </c>
      <c r="B27" s="72" t="s">
        <v>637</v>
      </c>
      <c r="C27" s="72" t="s">
        <v>186</v>
      </c>
      <c r="D27" s="73">
        <v>3414.5</v>
      </c>
      <c r="E27" s="73">
        <v>11500</v>
      </c>
      <c r="F27" s="73">
        <v>7090.91</v>
      </c>
      <c r="G27" s="73" t="s">
        <v>455</v>
      </c>
      <c r="H27" s="73">
        <v>61.66</v>
      </c>
    </row>
    <row r="28" spans="1:8" s="71" customFormat="1" x14ac:dyDescent="0.3">
      <c r="A28" s="72" t="s">
        <v>189</v>
      </c>
      <c r="B28" s="72" t="s">
        <v>637</v>
      </c>
      <c r="C28" s="72" t="s">
        <v>190</v>
      </c>
      <c r="D28" s="73">
        <v>8939.06</v>
      </c>
      <c r="E28" s="73">
        <v>5500</v>
      </c>
      <c r="F28" s="73">
        <v>5271.35</v>
      </c>
      <c r="G28" s="73" t="s">
        <v>456</v>
      </c>
      <c r="H28" s="73">
        <v>95.84</v>
      </c>
    </row>
    <row r="29" spans="1:8" s="71" customFormat="1" x14ac:dyDescent="0.3">
      <c r="A29" s="72" t="s">
        <v>191</v>
      </c>
      <c r="B29" s="72" t="s">
        <v>637</v>
      </c>
      <c r="C29" s="72" t="s">
        <v>192</v>
      </c>
      <c r="D29" s="73">
        <v>3047.46</v>
      </c>
      <c r="E29" s="73">
        <v>3400</v>
      </c>
      <c r="F29" s="73">
        <v>4119.7700000000004</v>
      </c>
      <c r="G29" s="73" t="s">
        <v>457</v>
      </c>
      <c r="H29" s="73">
        <v>121.17</v>
      </c>
    </row>
    <row r="30" spans="1:8" s="71" customFormat="1" x14ac:dyDescent="0.3">
      <c r="A30" s="72" t="s">
        <v>193</v>
      </c>
      <c r="B30" s="72" t="s">
        <v>637</v>
      </c>
      <c r="C30" s="72" t="s">
        <v>194</v>
      </c>
      <c r="D30" s="73">
        <v>602.51</v>
      </c>
      <c r="E30" s="73">
        <v>700</v>
      </c>
      <c r="F30" s="73">
        <v>673.62</v>
      </c>
      <c r="G30" s="73" t="s">
        <v>458</v>
      </c>
      <c r="H30" s="73">
        <v>96.23</v>
      </c>
    </row>
    <row r="31" spans="1:8" s="71" customFormat="1" x14ac:dyDescent="0.3">
      <c r="A31" s="72" t="s">
        <v>195</v>
      </c>
      <c r="B31" s="72" t="s">
        <v>637</v>
      </c>
      <c r="C31" s="72" t="s">
        <v>196</v>
      </c>
      <c r="D31" s="73">
        <v>866.35</v>
      </c>
      <c r="E31" s="73">
        <v>700</v>
      </c>
      <c r="F31" s="73">
        <v>1078.27</v>
      </c>
      <c r="G31" s="73" t="s">
        <v>459</v>
      </c>
      <c r="H31" s="73">
        <v>154.04</v>
      </c>
    </row>
    <row r="32" spans="1:8" s="71" customFormat="1" x14ac:dyDescent="0.3">
      <c r="A32" s="72" t="s">
        <v>197</v>
      </c>
      <c r="B32" s="72" t="s">
        <v>637</v>
      </c>
      <c r="C32" s="72" t="s">
        <v>198</v>
      </c>
      <c r="D32" s="73">
        <v>1578.6</v>
      </c>
      <c r="E32" s="73">
        <v>2000</v>
      </c>
      <c r="F32" s="73">
        <v>2367.88</v>
      </c>
      <c r="G32" s="73" t="s">
        <v>460</v>
      </c>
      <c r="H32" s="73">
        <v>118.39</v>
      </c>
    </row>
    <row r="33" spans="1:8" s="71" customFormat="1" x14ac:dyDescent="0.3">
      <c r="A33" s="72" t="s">
        <v>199</v>
      </c>
      <c r="B33" s="72" t="s">
        <v>637</v>
      </c>
      <c r="C33" s="72" t="s">
        <v>200</v>
      </c>
      <c r="D33" s="73">
        <v>328.4</v>
      </c>
      <c r="E33" s="73">
        <v>1000</v>
      </c>
      <c r="F33" s="73">
        <v>253.4</v>
      </c>
      <c r="G33" s="73" t="s">
        <v>461</v>
      </c>
      <c r="H33" s="73">
        <v>25.34</v>
      </c>
    </row>
    <row r="34" spans="1:8" s="71" customFormat="1" x14ac:dyDescent="0.3">
      <c r="A34" s="72" t="s">
        <v>201</v>
      </c>
      <c r="B34" s="72" t="s">
        <v>637</v>
      </c>
      <c r="C34" s="72" t="s">
        <v>202</v>
      </c>
      <c r="D34" s="73">
        <v>328.4</v>
      </c>
      <c r="E34" s="73">
        <v>1000</v>
      </c>
      <c r="F34" s="73">
        <v>253.4</v>
      </c>
      <c r="G34" s="73" t="s">
        <v>461</v>
      </c>
      <c r="H34" s="73">
        <v>25.34</v>
      </c>
    </row>
    <row r="35" spans="1:8" s="71" customFormat="1" x14ac:dyDescent="0.3">
      <c r="A35" s="72" t="s">
        <v>203</v>
      </c>
      <c r="B35" s="72" t="s">
        <v>637</v>
      </c>
      <c r="C35" s="72" t="s">
        <v>204</v>
      </c>
      <c r="D35" s="73">
        <v>289.83</v>
      </c>
      <c r="E35" s="73">
        <v>1000</v>
      </c>
      <c r="F35" s="73">
        <v>1413.35</v>
      </c>
      <c r="G35" s="73" t="s">
        <v>462</v>
      </c>
      <c r="H35" s="73">
        <v>141.34</v>
      </c>
    </row>
    <row r="36" spans="1:8" s="71" customFormat="1" x14ac:dyDescent="0.3">
      <c r="A36" s="72" t="s">
        <v>205</v>
      </c>
      <c r="B36" s="72" t="s">
        <v>637</v>
      </c>
      <c r="C36" s="72" t="s">
        <v>204</v>
      </c>
      <c r="D36" s="73">
        <v>289.83</v>
      </c>
      <c r="E36" s="73">
        <v>1000</v>
      </c>
      <c r="F36" s="73">
        <v>1413.35</v>
      </c>
      <c r="G36" s="73" t="s">
        <v>462</v>
      </c>
      <c r="H36" s="73">
        <v>141.34</v>
      </c>
    </row>
    <row r="37" spans="1:8" s="71" customFormat="1" x14ac:dyDescent="0.3">
      <c r="A37" s="72" t="s">
        <v>206</v>
      </c>
      <c r="B37" s="72" t="s">
        <v>637</v>
      </c>
      <c r="C37" s="72" t="s">
        <v>207</v>
      </c>
      <c r="D37" s="73">
        <v>32225.919999999998</v>
      </c>
      <c r="E37" s="73">
        <v>63545</v>
      </c>
      <c r="F37" s="73">
        <v>31040.77</v>
      </c>
      <c r="G37" s="73" t="s">
        <v>463</v>
      </c>
      <c r="H37" s="73">
        <v>48.85</v>
      </c>
    </row>
    <row r="38" spans="1:8" s="71" customFormat="1" x14ac:dyDescent="0.3">
      <c r="A38" s="72" t="s">
        <v>208</v>
      </c>
      <c r="B38" s="72" t="s">
        <v>637</v>
      </c>
      <c r="C38" s="72" t="s">
        <v>209</v>
      </c>
      <c r="D38" s="73">
        <v>1783.1</v>
      </c>
      <c r="E38" s="73">
        <v>3720</v>
      </c>
      <c r="F38" s="73">
        <v>1587.54</v>
      </c>
      <c r="G38" s="73" t="s">
        <v>464</v>
      </c>
      <c r="H38" s="73">
        <v>42.68</v>
      </c>
    </row>
    <row r="39" spans="1:8" s="71" customFormat="1" x14ac:dyDescent="0.3">
      <c r="A39" s="72" t="s">
        <v>210</v>
      </c>
      <c r="B39" s="72" t="s">
        <v>637</v>
      </c>
      <c r="C39" s="72" t="s">
        <v>211</v>
      </c>
      <c r="D39" s="73">
        <v>1268.24</v>
      </c>
      <c r="E39" s="73">
        <v>2760</v>
      </c>
      <c r="F39" s="73">
        <v>1426.92</v>
      </c>
      <c r="G39" s="73" t="s">
        <v>465</v>
      </c>
      <c r="H39" s="73">
        <v>51.7</v>
      </c>
    </row>
    <row r="40" spans="1:8" s="71" customFormat="1" x14ac:dyDescent="0.3">
      <c r="A40" s="72" t="s">
        <v>212</v>
      </c>
      <c r="B40" s="72" t="s">
        <v>637</v>
      </c>
      <c r="C40" s="72" t="s">
        <v>213</v>
      </c>
      <c r="D40" s="73">
        <v>199.86</v>
      </c>
      <c r="E40" s="73">
        <v>360</v>
      </c>
      <c r="F40" s="73">
        <v>160.62</v>
      </c>
      <c r="G40" s="73" t="s">
        <v>466</v>
      </c>
      <c r="H40" s="73">
        <v>44.62</v>
      </c>
    </row>
    <row r="41" spans="1:8" s="71" customFormat="1" x14ac:dyDescent="0.3">
      <c r="A41" s="72" t="s">
        <v>214</v>
      </c>
      <c r="B41" s="72" t="s">
        <v>637</v>
      </c>
      <c r="C41" s="72" t="s">
        <v>215</v>
      </c>
      <c r="D41" s="73">
        <v>315</v>
      </c>
      <c r="E41" s="73">
        <v>600</v>
      </c>
      <c r="F41" s="73"/>
      <c r="G41" s="73"/>
      <c r="H41" s="73"/>
    </row>
    <row r="42" spans="1:8" s="71" customFormat="1" x14ac:dyDescent="0.3">
      <c r="A42" s="72" t="s">
        <v>216</v>
      </c>
      <c r="B42" s="72" t="s">
        <v>637</v>
      </c>
      <c r="C42" s="72" t="s">
        <v>217</v>
      </c>
      <c r="D42" s="73">
        <v>4920.2</v>
      </c>
      <c r="E42" s="73">
        <v>24289</v>
      </c>
      <c r="F42" s="73">
        <v>15381.82</v>
      </c>
      <c r="G42" s="73" t="s">
        <v>467</v>
      </c>
      <c r="H42" s="73">
        <v>63.33</v>
      </c>
    </row>
    <row r="43" spans="1:8" s="71" customFormat="1" x14ac:dyDescent="0.3">
      <c r="A43" s="72" t="s">
        <v>218</v>
      </c>
      <c r="B43" s="72" t="s">
        <v>637</v>
      </c>
      <c r="C43" s="72" t="s">
        <v>219</v>
      </c>
      <c r="D43" s="73">
        <v>723.7</v>
      </c>
      <c r="E43" s="73">
        <v>14189</v>
      </c>
      <c r="F43" s="73">
        <v>2503.9299999999998</v>
      </c>
      <c r="G43" s="73" t="s">
        <v>468</v>
      </c>
      <c r="H43" s="73">
        <v>17.649999999999999</v>
      </c>
    </row>
    <row r="44" spans="1:8" s="71" customFormat="1" x14ac:dyDescent="0.3">
      <c r="A44" s="72" t="s">
        <v>220</v>
      </c>
      <c r="B44" s="72" t="s">
        <v>637</v>
      </c>
      <c r="C44" s="72" t="s">
        <v>221</v>
      </c>
      <c r="D44" s="73">
        <v>3532.5</v>
      </c>
      <c r="E44" s="73">
        <v>7950</v>
      </c>
      <c r="F44" s="73">
        <v>8887.39</v>
      </c>
      <c r="G44" s="73" t="s">
        <v>469</v>
      </c>
      <c r="H44" s="73">
        <v>111.79</v>
      </c>
    </row>
    <row r="45" spans="1:8" s="71" customFormat="1" x14ac:dyDescent="0.3">
      <c r="A45" s="72" t="s">
        <v>222</v>
      </c>
      <c r="B45" s="72" t="s">
        <v>637</v>
      </c>
      <c r="C45" s="72" t="s">
        <v>223</v>
      </c>
      <c r="D45" s="73">
        <v>664</v>
      </c>
      <c r="E45" s="73">
        <v>2150</v>
      </c>
      <c r="F45" s="73">
        <v>3990.5</v>
      </c>
      <c r="G45" s="73" t="s">
        <v>470</v>
      </c>
      <c r="H45" s="73">
        <v>185.6</v>
      </c>
    </row>
    <row r="46" spans="1:8" s="71" customFormat="1" x14ac:dyDescent="0.3">
      <c r="A46" s="72" t="s">
        <v>224</v>
      </c>
      <c r="B46" s="72" t="s">
        <v>637</v>
      </c>
      <c r="C46" s="72" t="s">
        <v>225</v>
      </c>
      <c r="D46" s="73">
        <v>10096.66</v>
      </c>
      <c r="E46" s="73">
        <v>16410</v>
      </c>
      <c r="F46" s="73">
        <v>7498.88</v>
      </c>
      <c r="G46" s="73" t="s">
        <v>471</v>
      </c>
      <c r="H46" s="73">
        <v>45.7</v>
      </c>
    </row>
    <row r="47" spans="1:8" s="71" customFormat="1" x14ac:dyDescent="0.3">
      <c r="A47" s="72" t="s">
        <v>226</v>
      </c>
      <c r="B47" s="72" t="s">
        <v>637</v>
      </c>
      <c r="C47" s="72" t="s">
        <v>227</v>
      </c>
      <c r="D47" s="73">
        <v>2721.34</v>
      </c>
      <c r="E47" s="73">
        <v>5000</v>
      </c>
      <c r="F47" s="73">
        <v>2120.41</v>
      </c>
      <c r="G47" s="73" t="s">
        <v>472</v>
      </c>
      <c r="H47" s="73">
        <v>42.41</v>
      </c>
    </row>
    <row r="48" spans="1:8" s="71" customFormat="1" x14ac:dyDescent="0.3">
      <c r="A48" s="72" t="s">
        <v>228</v>
      </c>
      <c r="B48" s="72" t="s">
        <v>637</v>
      </c>
      <c r="C48" s="72" t="s">
        <v>229</v>
      </c>
      <c r="D48" s="73">
        <v>2804.03</v>
      </c>
      <c r="E48" s="73">
        <v>3286</v>
      </c>
      <c r="F48" s="73">
        <v>1941.9</v>
      </c>
      <c r="G48" s="73" t="s">
        <v>473</v>
      </c>
      <c r="H48" s="73">
        <v>59.1</v>
      </c>
    </row>
    <row r="49" spans="1:8" s="71" customFormat="1" x14ac:dyDescent="0.3">
      <c r="A49" s="72" t="s">
        <v>230</v>
      </c>
      <c r="B49" s="72" t="s">
        <v>637</v>
      </c>
      <c r="C49" s="72" t="s">
        <v>231</v>
      </c>
      <c r="D49" s="73">
        <v>250</v>
      </c>
      <c r="E49" s="73">
        <v>265</v>
      </c>
      <c r="F49" s="73">
        <v>325</v>
      </c>
      <c r="G49" s="73" t="s">
        <v>474</v>
      </c>
      <c r="H49" s="73">
        <v>122.64</v>
      </c>
    </row>
    <row r="50" spans="1:8" s="71" customFormat="1" x14ac:dyDescent="0.3">
      <c r="A50" s="72" t="s">
        <v>232</v>
      </c>
      <c r="B50" s="72" t="s">
        <v>637</v>
      </c>
      <c r="C50" s="72" t="s">
        <v>233</v>
      </c>
      <c r="D50" s="73">
        <v>2548.35</v>
      </c>
      <c r="E50" s="73">
        <v>4247</v>
      </c>
      <c r="F50" s="73">
        <v>1274.19</v>
      </c>
      <c r="G50" s="73" t="s">
        <v>475</v>
      </c>
      <c r="H50" s="73">
        <v>30</v>
      </c>
    </row>
    <row r="51" spans="1:8" s="71" customFormat="1" x14ac:dyDescent="0.3">
      <c r="A51" s="72" t="s">
        <v>234</v>
      </c>
      <c r="B51" s="72" t="s">
        <v>637</v>
      </c>
      <c r="C51" s="72" t="s">
        <v>235</v>
      </c>
      <c r="D51" s="73">
        <v>1772.94</v>
      </c>
      <c r="E51" s="73">
        <v>3612</v>
      </c>
      <c r="F51" s="73">
        <v>1837.38</v>
      </c>
      <c r="G51" s="73" t="s">
        <v>476</v>
      </c>
      <c r="H51" s="73">
        <v>50.87</v>
      </c>
    </row>
    <row r="52" spans="1:8" s="71" customFormat="1" x14ac:dyDescent="0.3">
      <c r="A52" s="72" t="s">
        <v>236</v>
      </c>
      <c r="B52" s="72" t="s">
        <v>637</v>
      </c>
      <c r="C52" s="72" t="s">
        <v>237</v>
      </c>
      <c r="D52" s="73">
        <v>100</v>
      </c>
      <c r="E52" s="73">
        <v>7000</v>
      </c>
      <c r="F52" s="73">
        <v>80</v>
      </c>
      <c r="G52" s="73" t="s">
        <v>477</v>
      </c>
      <c r="H52" s="73">
        <v>1.1399999999999999</v>
      </c>
    </row>
    <row r="53" spans="1:8" s="71" customFormat="1" x14ac:dyDescent="0.3">
      <c r="A53" s="72" t="s">
        <v>238</v>
      </c>
      <c r="B53" s="72" t="s">
        <v>637</v>
      </c>
      <c r="C53" s="72" t="s">
        <v>239</v>
      </c>
      <c r="D53" s="73">
        <v>100</v>
      </c>
      <c r="E53" s="73">
        <v>6600</v>
      </c>
      <c r="F53" s="73">
        <v>80</v>
      </c>
      <c r="G53" s="73" t="s">
        <v>478</v>
      </c>
      <c r="H53" s="73">
        <v>1.21</v>
      </c>
    </row>
    <row r="54" spans="1:8" s="71" customFormat="1" x14ac:dyDescent="0.3">
      <c r="A54" s="72" t="s">
        <v>240</v>
      </c>
      <c r="B54" s="72" t="s">
        <v>637</v>
      </c>
      <c r="C54" s="72" t="s">
        <v>241</v>
      </c>
      <c r="D54" s="73"/>
      <c r="E54" s="73">
        <v>400</v>
      </c>
      <c r="F54" s="73"/>
      <c r="G54" s="73"/>
      <c r="H54" s="73"/>
    </row>
    <row r="55" spans="1:8" s="71" customFormat="1" x14ac:dyDescent="0.3">
      <c r="A55" s="72" t="s">
        <v>242</v>
      </c>
      <c r="B55" s="72" t="s">
        <v>637</v>
      </c>
      <c r="C55" s="72" t="s">
        <v>243</v>
      </c>
      <c r="D55" s="73">
        <v>1602.35</v>
      </c>
      <c r="E55" s="73">
        <v>5486</v>
      </c>
      <c r="F55" s="73">
        <v>1755.68</v>
      </c>
      <c r="G55" s="73" t="s">
        <v>479</v>
      </c>
      <c r="H55" s="73">
        <v>32</v>
      </c>
    </row>
    <row r="56" spans="1:8" s="71" customFormat="1" x14ac:dyDescent="0.3">
      <c r="A56" s="72" t="s">
        <v>409</v>
      </c>
      <c r="B56" s="72" t="s">
        <v>637</v>
      </c>
      <c r="C56" s="72" t="s">
        <v>410</v>
      </c>
      <c r="D56" s="73"/>
      <c r="E56" s="73"/>
      <c r="F56" s="73">
        <v>167.58</v>
      </c>
      <c r="G56" s="73"/>
      <c r="H56" s="73"/>
    </row>
    <row r="57" spans="1:8" s="71" customFormat="1" x14ac:dyDescent="0.3">
      <c r="A57" s="72" t="s">
        <v>244</v>
      </c>
      <c r="B57" s="72" t="s">
        <v>637</v>
      </c>
      <c r="C57" s="72" t="s">
        <v>245</v>
      </c>
      <c r="D57" s="73"/>
      <c r="E57" s="73">
        <v>2500</v>
      </c>
      <c r="F57" s="73"/>
      <c r="G57" s="73"/>
      <c r="H57" s="73"/>
    </row>
    <row r="58" spans="1:8" s="71" customFormat="1" x14ac:dyDescent="0.3">
      <c r="A58" s="72" t="s">
        <v>246</v>
      </c>
      <c r="B58" s="72" t="s">
        <v>637</v>
      </c>
      <c r="C58" s="72" t="s">
        <v>247</v>
      </c>
      <c r="D58" s="73">
        <v>1602.35</v>
      </c>
      <c r="E58" s="73">
        <v>2986</v>
      </c>
      <c r="F58" s="73">
        <v>1588.1</v>
      </c>
      <c r="G58" s="73" t="s">
        <v>480</v>
      </c>
      <c r="H58" s="73">
        <v>53.18</v>
      </c>
    </row>
    <row r="59" spans="1:8" s="71" customFormat="1" x14ac:dyDescent="0.3">
      <c r="A59" s="72" t="s">
        <v>248</v>
      </c>
      <c r="B59" s="72" t="s">
        <v>637</v>
      </c>
      <c r="C59" s="72" t="s">
        <v>249</v>
      </c>
      <c r="D59" s="73">
        <v>3669.6</v>
      </c>
      <c r="E59" s="73">
        <v>3140</v>
      </c>
      <c r="F59" s="73">
        <v>3530.6</v>
      </c>
      <c r="G59" s="73" t="s">
        <v>481</v>
      </c>
      <c r="H59" s="73">
        <v>112.44</v>
      </c>
    </row>
    <row r="60" spans="1:8" s="71" customFormat="1" x14ac:dyDescent="0.3">
      <c r="A60" s="72" t="s">
        <v>250</v>
      </c>
      <c r="B60" s="72" t="s">
        <v>637</v>
      </c>
      <c r="C60" s="72" t="s">
        <v>251</v>
      </c>
      <c r="D60" s="73">
        <v>3313.15</v>
      </c>
      <c r="E60" s="73">
        <v>2635</v>
      </c>
      <c r="F60" s="73">
        <v>3118.15</v>
      </c>
      <c r="G60" s="73" t="s">
        <v>482</v>
      </c>
      <c r="H60" s="73">
        <v>118.34</v>
      </c>
    </row>
    <row r="61" spans="1:8" s="71" customFormat="1" x14ac:dyDescent="0.3">
      <c r="A61" s="72" t="s">
        <v>252</v>
      </c>
      <c r="B61" s="72" t="s">
        <v>637</v>
      </c>
      <c r="C61" s="72" t="s">
        <v>253</v>
      </c>
      <c r="D61" s="73">
        <v>356.45</v>
      </c>
      <c r="E61" s="73">
        <v>505</v>
      </c>
      <c r="F61" s="73">
        <v>412.45</v>
      </c>
      <c r="G61" s="73" t="s">
        <v>483</v>
      </c>
      <c r="H61" s="73">
        <v>81.67</v>
      </c>
    </row>
    <row r="62" spans="1:8" s="71" customFormat="1" x14ac:dyDescent="0.3">
      <c r="A62" s="72" t="s">
        <v>254</v>
      </c>
      <c r="B62" s="72" t="s">
        <v>637</v>
      </c>
      <c r="C62" s="72" t="s">
        <v>255</v>
      </c>
      <c r="D62" s="73">
        <v>10054.01</v>
      </c>
      <c r="E62" s="73">
        <v>3500</v>
      </c>
      <c r="F62" s="73">
        <v>1206.25</v>
      </c>
      <c r="G62" s="73" t="s">
        <v>484</v>
      </c>
      <c r="H62" s="73">
        <v>34.46</v>
      </c>
    </row>
    <row r="63" spans="1:8" s="71" customFormat="1" x14ac:dyDescent="0.3">
      <c r="A63" s="72" t="s">
        <v>256</v>
      </c>
      <c r="B63" s="72" t="s">
        <v>637</v>
      </c>
      <c r="C63" s="72" t="s">
        <v>257</v>
      </c>
      <c r="D63" s="73">
        <v>1345</v>
      </c>
      <c r="E63" s="73">
        <v>1500</v>
      </c>
      <c r="F63" s="73">
        <v>1206.25</v>
      </c>
      <c r="G63" s="73" t="s">
        <v>485</v>
      </c>
      <c r="H63" s="73">
        <v>80.42</v>
      </c>
    </row>
    <row r="64" spans="1:8" s="71" customFormat="1" x14ac:dyDescent="0.3">
      <c r="A64" s="72" t="s">
        <v>258</v>
      </c>
      <c r="B64" s="72" t="s">
        <v>637</v>
      </c>
      <c r="C64" s="72" t="s">
        <v>259</v>
      </c>
      <c r="D64" s="73"/>
      <c r="E64" s="73">
        <v>600</v>
      </c>
      <c r="F64" s="73"/>
      <c r="G64" s="73"/>
      <c r="H64" s="73"/>
    </row>
    <row r="65" spans="1:8" s="71" customFormat="1" x14ac:dyDescent="0.3">
      <c r="A65" s="72" t="s">
        <v>260</v>
      </c>
      <c r="B65" s="72" t="s">
        <v>637</v>
      </c>
      <c r="C65" s="72" t="s">
        <v>261</v>
      </c>
      <c r="D65" s="73">
        <v>8000</v>
      </c>
      <c r="E65" s="73"/>
      <c r="F65" s="73"/>
      <c r="G65" s="73"/>
      <c r="H65" s="73"/>
    </row>
    <row r="66" spans="1:8" s="71" customFormat="1" x14ac:dyDescent="0.3">
      <c r="A66" s="72" t="s">
        <v>262</v>
      </c>
      <c r="B66" s="72" t="s">
        <v>637</v>
      </c>
      <c r="C66" s="72" t="s">
        <v>263</v>
      </c>
      <c r="D66" s="73">
        <v>709.01</v>
      </c>
      <c r="E66" s="73">
        <v>1400</v>
      </c>
      <c r="F66" s="73"/>
      <c r="G66" s="73"/>
      <c r="H66" s="73"/>
    </row>
    <row r="67" spans="1:8" s="71" customFormat="1" x14ac:dyDescent="0.3">
      <c r="A67" s="72" t="s">
        <v>264</v>
      </c>
      <c r="B67" s="72" t="s">
        <v>637</v>
      </c>
      <c r="C67" s="72" t="s">
        <v>265</v>
      </c>
      <c r="D67" s="73">
        <v>5586.79</v>
      </c>
      <c r="E67" s="73">
        <v>7105</v>
      </c>
      <c r="F67" s="73">
        <v>4190.18</v>
      </c>
      <c r="G67" s="73" t="s">
        <v>442</v>
      </c>
      <c r="H67" s="73">
        <v>58.98</v>
      </c>
    </row>
    <row r="68" spans="1:8" s="71" customFormat="1" x14ac:dyDescent="0.3">
      <c r="A68" s="72" t="s">
        <v>266</v>
      </c>
      <c r="B68" s="72" t="s">
        <v>637</v>
      </c>
      <c r="C68" s="72" t="s">
        <v>267</v>
      </c>
      <c r="D68" s="73">
        <v>3847.03</v>
      </c>
      <c r="E68" s="73">
        <v>3850</v>
      </c>
      <c r="F68" s="73">
        <v>3847.03</v>
      </c>
      <c r="G68" s="73" t="s">
        <v>486</v>
      </c>
      <c r="H68" s="73">
        <v>99.92</v>
      </c>
    </row>
    <row r="69" spans="1:8" s="71" customFormat="1" x14ac:dyDescent="0.3">
      <c r="A69" s="72" t="s">
        <v>268</v>
      </c>
      <c r="B69" s="72" t="s">
        <v>637</v>
      </c>
      <c r="C69" s="72" t="s">
        <v>269</v>
      </c>
      <c r="D69" s="73">
        <v>3847.03</v>
      </c>
      <c r="E69" s="73">
        <v>3850</v>
      </c>
      <c r="F69" s="73">
        <v>3847.03</v>
      </c>
      <c r="G69" s="73" t="s">
        <v>486</v>
      </c>
      <c r="H69" s="73">
        <v>99.92</v>
      </c>
    </row>
    <row r="70" spans="1:8" s="71" customFormat="1" x14ac:dyDescent="0.3">
      <c r="A70" s="72" t="s">
        <v>270</v>
      </c>
      <c r="B70" s="72" t="s">
        <v>637</v>
      </c>
      <c r="C70" s="72" t="s">
        <v>271</v>
      </c>
      <c r="D70" s="73">
        <v>283.73</v>
      </c>
      <c r="E70" s="73">
        <v>1400</v>
      </c>
      <c r="F70" s="73"/>
      <c r="G70" s="73"/>
      <c r="H70" s="73"/>
    </row>
    <row r="71" spans="1:8" s="71" customFormat="1" x14ac:dyDescent="0.3">
      <c r="A71" s="72" t="s">
        <v>272</v>
      </c>
      <c r="B71" s="72" t="s">
        <v>637</v>
      </c>
      <c r="C71" s="72" t="s">
        <v>271</v>
      </c>
      <c r="D71" s="73">
        <v>283.73</v>
      </c>
      <c r="E71" s="73">
        <v>1400</v>
      </c>
      <c r="F71" s="73"/>
      <c r="G71" s="73"/>
      <c r="H71" s="73"/>
    </row>
    <row r="72" spans="1:8" s="71" customFormat="1" x14ac:dyDescent="0.3">
      <c r="A72" s="72" t="s">
        <v>273</v>
      </c>
      <c r="B72" s="72" t="s">
        <v>637</v>
      </c>
      <c r="C72" s="72" t="s">
        <v>274</v>
      </c>
      <c r="D72" s="73">
        <v>125</v>
      </c>
      <c r="E72" s="73">
        <v>180</v>
      </c>
      <c r="F72" s="73">
        <v>140</v>
      </c>
      <c r="G72" s="73" t="s">
        <v>487</v>
      </c>
      <c r="H72" s="73">
        <v>77.78</v>
      </c>
    </row>
    <row r="73" spans="1:8" s="71" customFormat="1" x14ac:dyDescent="0.3">
      <c r="A73" s="72" t="s">
        <v>275</v>
      </c>
      <c r="B73" s="72" t="s">
        <v>637</v>
      </c>
      <c r="C73" s="72" t="s">
        <v>276</v>
      </c>
      <c r="D73" s="73">
        <v>125</v>
      </c>
      <c r="E73" s="73">
        <v>180</v>
      </c>
      <c r="F73" s="73">
        <v>140</v>
      </c>
      <c r="G73" s="73" t="s">
        <v>487</v>
      </c>
      <c r="H73" s="73">
        <v>77.78</v>
      </c>
    </row>
    <row r="74" spans="1:8" s="71" customFormat="1" x14ac:dyDescent="0.3">
      <c r="A74" s="72" t="s">
        <v>277</v>
      </c>
      <c r="B74" s="72" t="s">
        <v>637</v>
      </c>
      <c r="C74" s="72" t="s">
        <v>278</v>
      </c>
      <c r="D74" s="73">
        <v>147.44</v>
      </c>
      <c r="E74" s="73">
        <v>675</v>
      </c>
      <c r="F74" s="73">
        <v>149.44</v>
      </c>
      <c r="G74" s="73" t="s">
        <v>488</v>
      </c>
      <c r="H74" s="73">
        <v>22.14</v>
      </c>
    </row>
    <row r="75" spans="1:8" s="71" customFormat="1" x14ac:dyDescent="0.3">
      <c r="A75" s="72" t="s">
        <v>279</v>
      </c>
      <c r="B75" s="72" t="s">
        <v>637</v>
      </c>
      <c r="C75" s="72" t="s">
        <v>280</v>
      </c>
      <c r="D75" s="73"/>
      <c r="E75" s="73">
        <v>20</v>
      </c>
      <c r="F75" s="73">
        <v>22</v>
      </c>
      <c r="G75" s="73" t="s">
        <v>489</v>
      </c>
      <c r="H75" s="73">
        <v>110</v>
      </c>
    </row>
    <row r="76" spans="1:8" s="71" customFormat="1" x14ac:dyDescent="0.3">
      <c r="A76" s="72" t="s">
        <v>281</v>
      </c>
      <c r="B76" s="72" t="s">
        <v>637</v>
      </c>
      <c r="C76" s="72" t="s">
        <v>282</v>
      </c>
      <c r="D76" s="73"/>
      <c r="E76" s="73">
        <v>400</v>
      </c>
      <c r="F76" s="73"/>
      <c r="G76" s="73"/>
      <c r="H76" s="73"/>
    </row>
    <row r="77" spans="1:8" s="71" customFormat="1" x14ac:dyDescent="0.3">
      <c r="A77" s="72" t="s">
        <v>283</v>
      </c>
      <c r="B77" s="72" t="s">
        <v>637</v>
      </c>
      <c r="C77" s="72" t="s">
        <v>284</v>
      </c>
      <c r="D77" s="73">
        <v>147.44</v>
      </c>
      <c r="E77" s="73">
        <v>255</v>
      </c>
      <c r="F77" s="73">
        <v>127.44</v>
      </c>
      <c r="G77" s="73" t="s">
        <v>490</v>
      </c>
      <c r="H77" s="73">
        <v>49.98</v>
      </c>
    </row>
    <row r="78" spans="1:8" s="71" customFormat="1" x14ac:dyDescent="0.3">
      <c r="A78" s="72" t="s">
        <v>285</v>
      </c>
      <c r="B78" s="72" t="s">
        <v>637</v>
      </c>
      <c r="C78" s="72" t="s">
        <v>265</v>
      </c>
      <c r="D78" s="73">
        <v>1183.5899999999999</v>
      </c>
      <c r="E78" s="73">
        <v>1000</v>
      </c>
      <c r="F78" s="73">
        <v>53.71</v>
      </c>
      <c r="G78" s="73" t="s">
        <v>491</v>
      </c>
      <c r="H78" s="73">
        <v>5.37</v>
      </c>
    </row>
    <row r="79" spans="1:8" s="71" customFormat="1" x14ac:dyDescent="0.3">
      <c r="A79" s="72" t="s">
        <v>286</v>
      </c>
      <c r="B79" s="72" t="s">
        <v>637</v>
      </c>
      <c r="C79" s="72" t="s">
        <v>265</v>
      </c>
      <c r="D79" s="73">
        <v>1183.5899999999999</v>
      </c>
      <c r="E79" s="73">
        <v>1000</v>
      </c>
      <c r="F79" s="73">
        <v>53.71</v>
      </c>
      <c r="G79" s="73" t="s">
        <v>491</v>
      </c>
      <c r="H79" s="73">
        <v>5.37</v>
      </c>
    </row>
    <row r="80" spans="1:8" s="71" customFormat="1" x14ac:dyDescent="0.3">
      <c r="A80" s="72" t="s">
        <v>287</v>
      </c>
      <c r="B80" s="72" t="s">
        <v>637</v>
      </c>
      <c r="C80" s="72" t="s">
        <v>288</v>
      </c>
      <c r="D80" s="73">
        <v>434.29</v>
      </c>
      <c r="E80" s="73">
        <v>200</v>
      </c>
      <c r="F80" s="73">
        <v>73.760000000000005</v>
      </c>
      <c r="G80" s="73" t="s">
        <v>492</v>
      </c>
      <c r="H80" s="73">
        <v>36.880000000000003</v>
      </c>
    </row>
    <row r="81" spans="1:8" s="71" customFormat="1" x14ac:dyDescent="0.3">
      <c r="A81" s="72" t="s">
        <v>289</v>
      </c>
      <c r="B81" s="72" t="s">
        <v>637</v>
      </c>
      <c r="C81" s="72" t="s">
        <v>290</v>
      </c>
      <c r="D81" s="73">
        <v>434.29</v>
      </c>
      <c r="E81" s="73">
        <v>200</v>
      </c>
      <c r="F81" s="73">
        <v>73.760000000000005</v>
      </c>
      <c r="G81" s="73" t="s">
        <v>492</v>
      </c>
      <c r="H81" s="73">
        <v>36.880000000000003</v>
      </c>
    </row>
    <row r="82" spans="1:8" s="71" customFormat="1" x14ac:dyDescent="0.3">
      <c r="A82" s="72" t="s">
        <v>291</v>
      </c>
      <c r="B82" s="72" t="s">
        <v>637</v>
      </c>
      <c r="C82" s="72" t="s">
        <v>292</v>
      </c>
      <c r="D82" s="73">
        <v>387.69</v>
      </c>
      <c r="E82" s="73">
        <v>200</v>
      </c>
      <c r="F82" s="73">
        <v>73.760000000000005</v>
      </c>
      <c r="G82" s="73" t="s">
        <v>492</v>
      </c>
      <c r="H82" s="73">
        <v>36.880000000000003</v>
      </c>
    </row>
    <row r="83" spans="1:8" s="71" customFormat="1" x14ac:dyDescent="0.3">
      <c r="A83" s="72" t="s">
        <v>293</v>
      </c>
      <c r="B83" s="72" t="s">
        <v>637</v>
      </c>
      <c r="C83" s="72" t="s">
        <v>294</v>
      </c>
      <c r="D83" s="73">
        <v>387.69</v>
      </c>
      <c r="E83" s="73">
        <v>200</v>
      </c>
      <c r="F83" s="73">
        <v>73.760000000000005</v>
      </c>
      <c r="G83" s="73" t="s">
        <v>492</v>
      </c>
      <c r="H83" s="73">
        <v>36.880000000000003</v>
      </c>
    </row>
    <row r="84" spans="1:8" s="71" customFormat="1" x14ac:dyDescent="0.3">
      <c r="A84" s="72" t="s">
        <v>638</v>
      </c>
      <c r="B84" s="72" t="s">
        <v>637</v>
      </c>
      <c r="C84" s="72" t="s">
        <v>639</v>
      </c>
      <c r="D84" s="73">
        <v>46.6</v>
      </c>
      <c r="E84" s="73"/>
      <c r="F84" s="73"/>
      <c r="G84" s="73"/>
      <c r="H84" s="73"/>
    </row>
    <row r="85" spans="1:8" s="71" customFormat="1" x14ac:dyDescent="0.3">
      <c r="A85" s="72" t="s">
        <v>640</v>
      </c>
      <c r="B85" s="72" t="s">
        <v>637</v>
      </c>
      <c r="C85" s="72" t="s">
        <v>641</v>
      </c>
      <c r="D85" s="73">
        <v>46.6</v>
      </c>
      <c r="E85" s="73"/>
      <c r="F85" s="73"/>
      <c r="G85" s="73"/>
      <c r="H85" s="73"/>
    </row>
    <row r="86" spans="1:8" s="71" customFormat="1" x14ac:dyDescent="0.3">
      <c r="A86" s="72" t="s">
        <v>295</v>
      </c>
      <c r="B86" s="72"/>
      <c r="C86" s="72" t="s">
        <v>296</v>
      </c>
      <c r="D86" s="73">
        <v>1225264.1200000001</v>
      </c>
      <c r="E86" s="73">
        <v>2341255</v>
      </c>
      <c r="F86" s="73">
        <v>1089398.44</v>
      </c>
      <c r="G86" s="73" t="s">
        <v>493</v>
      </c>
      <c r="H86" s="73">
        <v>46.53</v>
      </c>
    </row>
    <row r="87" spans="1:8" s="71" customFormat="1" x14ac:dyDescent="0.3">
      <c r="A87" s="72" t="s">
        <v>642</v>
      </c>
      <c r="B87" s="72" t="s">
        <v>643</v>
      </c>
      <c r="C87" s="72" t="s">
        <v>297</v>
      </c>
      <c r="D87" s="73">
        <v>1225264.1200000001</v>
      </c>
      <c r="E87" s="73">
        <v>2341255</v>
      </c>
      <c r="F87" s="73">
        <v>1089398.44</v>
      </c>
      <c r="G87" s="73" t="s">
        <v>493</v>
      </c>
      <c r="H87" s="73">
        <v>46.53</v>
      </c>
    </row>
    <row r="88" spans="1:8" s="71" customFormat="1" x14ac:dyDescent="0.3">
      <c r="A88" s="72" t="s">
        <v>151</v>
      </c>
      <c r="B88" s="72" t="s">
        <v>643</v>
      </c>
      <c r="C88" s="72" t="s">
        <v>152</v>
      </c>
      <c r="D88" s="73">
        <v>1225264.1200000001</v>
      </c>
      <c r="E88" s="73">
        <v>2341255</v>
      </c>
      <c r="F88" s="73">
        <v>1089398.44</v>
      </c>
      <c r="G88" s="73" t="s">
        <v>493</v>
      </c>
      <c r="H88" s="73">
        <v>46.53</v>
      </c>
    </row>
    <row r="89" spans="1:8" s="71" customFormat="1" x14ac:dyDescent="0.3">
      <c r="A89" s="72" t="s">
        <v>298</v>
      </c>
      <c r="B89" s="72" t="s">
        <v>643</v>
      </c>
      <c r="C89" s="72" t="s">
        <v>299</v>
      </c>
      <c r="D89" s="73">
        <v>1200560.1399999999</v>
      </c>
      <c r="E89" s="73">
        <v>2296855</v>
      </c>
      <c r="F89" s="73">
        <v>1068173.9099999999</v>
      </c>
      <c r="G89" s="73" t="s">
        <v>494</v>
      </c>
      <c r="H89" s="73">
        <v>46.51</v>
      </c>
    </row>
    <row r="90" spans="1:8" s="71" customFormat="1" x14ac:dyDescent="0.3">
      <c r="A90" s="72" t="s">
        <v>300</v>
      </c>
      <c r="B90" s="72" t="s">
        <v>643</v>
      </c>
      <c r="C90" s="72" t="s">
        <v>301</v>
      </c>
      <c r="D90" s="73">
        <v>1011379.87</v>
      </c>
      <c r="E90" s="73">
        <v>1907000</v>
      </c>
      <c r="F90" s="73">
        <v>893287.08</v>
      </c>
      <c r="G90" s="73" t="s">
        <v>495</v>
      </c>
      <c r="H90" s="73">
        <v>46.84</v>
      </c>
    </row>
    <row r="91" spans="1:8" s="71" customFormat="1" x14ac:dyDescent="0.3">
      <c r="A91" s="72" t="s">
        <v>302</v>
      </c>
      <c r="B91" s="72" t="s">
        <v>643</v>
      </c>
      <c r="C91" s="72" t="s">
        <v>303</v>
      </c>
      <c r="D91" s="73">
        <v>980925.13</v>
      </c>
      <c r="E91" s="73">
        <v>1856000</v>
      </c>
      <c r="F91" s="73">
        <v>871551.14</v>
      </c>
      <c r="G91" s="73" t="s">
        <v>496</v>
      </c>
      <c r="H91" s="73">
        <v>46.96</v>
      </c>
    </row>
    <row r="92" spans="1:8" s="71" customFormat="1" x14ac:dyDescent="0.3">
      <c r="A92" s="72" t="s">
        <v>304</v>
      </c>
      <c r="B92" s="72" t="s">
        <v>643</v>
      </c>
      <c r="C92" s="72" t="s">
        <v>305</v>
      </c>
      <c r="D92" s="73">
        <v>980925.13</v>
      </c>
      <c r="E92" s="73">
        <v>1856000</v>
      </c>
      <c r="F92" s="73">
        <v>871551.14</v>
      </c>
      <c r="G92" s="73" t="s">
        <v>496</v>
      </c>
      <c r="H92" s="73">
        <v>46.96</v>
      </c>
    </row>
    <row r="93" spans="1:8" s="71" customFormat="1" x14ac:dyDescent="0.3">
      <c r="A93" s="72" t="s">
        <v>306</v>
      </c>
      <c r="B93" s="72" t="s">
        <v>643</v>
      </c>
      <c r="C93" s="72" t="s">
        <v>307</v>
      </c>
      <c r="D93" s="73">
        <v>12245.78</v>
      </c>
      <c r="E93" s="73">
        <v>18000</v>
      </c>
      <c r="F93" s="73">
        <v>5018.71</v>
      </c>
      <c r="G93" s="73" t="s">
        <v>497</v>
      </c>
      <c r="H93" s="73">
        <v>27.88</v>
      </c>
    </row>
    <row r="94" spans="1:8" s="71" customFormat="1" x14ac:dyDescent="0.3">
      <c r="A94" s="72" t="s">
        <v>308</v>
      </c>
      <c r="B94" s="72" t="s">
        <v>643</v>
      </c>
      <c r="C94" s="72" t="s">
        <v>307</v>
      </c>
      <c r="D94" s="73">
        <v>12245.78</v>
      </c>
      <c r="E94" s="73">
        <v>18000</v>
      </c>
      <c r="F94" s="73">
        <v>5018.71</v>
      </c>
      <c r="G94" s="73" t="s">
        <v>497</v>
      </c>
      <c r="H94" s="73">
        <v>27.88</v>
      </c>
    </row>
    <row r="95" spans="1:8" s="71" customFormat="1" x14ac:dyDescent="0.3">
      <c r="A95" s="72" t="s">
        <v>309</v>
      </c>
      <c r="B95" s="72" t="s">
        <v>643</v>
      </c>
      <c r="C95" s="72" t="s">
        <v>310</v>
      </c>
      <c r="D95" s="73">
        <v>18208.96</v>
      </c>
      <c r="E95" s="73">
        <v>33000</v>
      </c>
      <c r="F95" s="73">
        <v>16717.23</v>
      </c>
      <c r="G95" s="73" t="s">
        <v>498</v>
      </c>
      <c r="H95" s="73">
        <v>50.66</v>
      </c>
    </row>
    <row r="96" spans="1:8" s="71" customFormat="1" x14ac:dyDescent="0.3">
      <c r="A96" s="72" t="s">
        <v>311</v>
      </c>
      <c r="B96" s="72" t="s">
        <v>643</v>
      </c>
      <c r="C96" s="72" t="s">
        <v>310</v>
      </c>
      <c r="D96" s="73">
        <v>18208.96</v>
      </c>
      <c r="E96" s="73">
        <v>33000</v>
      </c>
      <c r="F96" s="73">
        <v>16717.23</v>
      </c>
      <c r="G96" s="73" t="s">
        <v>498</v>
      </c>
      <c r="H96" s="73">
        <v>50.66</v>
      </c>
    </row>
    <row r="97" spans="1:8" s="71" customFormat="1" x14ac:dyDescent="0.3">
      <c r="A97" s="72" t="s">
        <v>312</v>
      </c>
      <c r="B97" s="72" t="s">
        <v>643</v>
      </c>
      <c r="C97" s="72" t="s">
        <v>313</v>
      </c>
      <c r="D97" s="73">
        <v>35650.74</v>
      </c>
      <c r="E97" s="73">
        <v>75200</v>
      </c>
      <c r="F97" s="73">
        <v>37921.339999999997</v>
      </c>
      <c r="G97" s="73" t="s">
        <v>499</v>
      </c>
      <c r="H97" s="73">
        <v>50.43</v>
      </c>
    </row>
    <row r="98" spans="1:8" s="71" customFormat="1" x14ac:dyDescent="0.3">
      <c r="A98" s="72" t="s">
        <v>314</v>
      </c>
      <c r="B98" s="72" t="s">
        <v>643</v>
      </c>
      <c r="C98" s="72" t="s">
        <v>313</v>
      </c>
      <c r="D98" s="73">
        <v>35650.74</v>
      </c>
      <c r="E98" s="73">
        <v>75200</v>
      </c>
      <c r="F98" s="73">
        <v>37921.339999999997</v>
      </c>
      <c r="G98" s="73" t="s">
        <v>499</v>
      </c>
      <c r="H98" s="73">
        <v>50.43</v>
      </c>
    </row>
    <row r="99" spans="1:8" s="71" customFormat="1" x14ac:dyDescent="0.3">
      <c r="A99" s="72" t="s">
        <v>315</v>
      </c>
      <c r="B99" s="72" t="s">
        <v>643</v>
      </c>
      <c r="C99" s="72" t="s">
        <v>316</v>
      </c>
      <c r="D99" s="73">
        <v>10293.76</v>
      </c>
      <c r="E99" s="73">
        <v>41000</v>
      </c>
      <c r="F99" s="73">
        <v>11690.63</v>
      </c>
      <c r="G99" s="73" t="s">
        <v>500</v>
      </c>
      <c r="H99" s="73">
        <v>28.51</v>
      </c>
    </row>
    <row r="100" spans="1:8" s="71" customFormat="1" x14ac:dyDescent="0.3">
      <c r="A100" s="72" t="s">
        <v>317</v>
      </c>
      <c r="B100" s="72" t="s">
        <v>643</v>
      </c>
      <c r="C100" s="72" t="s">
        <v>318</v>
      </c>
      <c r="D100" s="73"/>
      <c r="E100" s="73">
        <v>4300</v>
      </c>
      <c r="F100" s="73"/>
      <c r="G100" s="73"/>
      <c r="H100" s="73"/>
    </row>
    <row r="101" spans="1:8" s="71" customFormat="1" x14ac:dyDescent="0.3">
      <c r="A101" s="72" t="s">
        <v>319</v>
      </c>
      <c r="B101" s="72" t="s">
        <v>643</v>
      </c>
      <c r="C101" s="72" t="s">
        <v>320</v>
      </c>
      <c r="D101" s="73"/>
      <c r="E101" s="73">
        <v>2500</v>
      </c>
      <c r="F101" s="73"/>
      <c r="G101" s="73"/>
      <c r="H101" s="73"/>
    </row>
    <row r="102" spans="1:8" s="71" customFormat="1" x14ac:dyDescent="0.3">
      <c r="A102" s="72" t="s">
        <v>321</v>
      </c>
      <c r="B102" s="72" t="s">
        <v>643</v>
      </c>
      <c r="C102" s="72" t="s">
        <v>322</v>
      </c>
      <c r="D102" s="73">
        <v>1453.38</v>
      </c>
      <c r="E102" s="73">
        <v>3200</v>
      </c>
      <c r="F102" s="73">
        <v>1324.32</v>
      </c>
      <c r="G102" s="73" t="s">
        <v>501</v>
      </c>
      <c r="H102" s="73">
        <v>41.39</v>
      </c>
    </row>
    <row r="103" spans="1:8" s="71" customFormat="1" x14ac:dyDescent="0.3">
      <c r="A103" s="72" t="s">
        <v>323</v>
      </c>
      <c r="B103" s="72" t="s">
        <v>643</v>
      </c>
      <c r="C103" s="72" t="s">
        <v>324</v>
      </c>
      <c r="D103" s="73">
        <v>23682.880000000001</v>
      </c>
      <c r="E103" s="73">
        <v>23700</v>
      </c>
      <c r="F103" s="73">
        <v>21300</v>
      </c>
      <c r="G103" s="73" t="s">
        <v>502</v>
      </c>
      <c r="H103" s="73">
        <v>89.87</v>
      </c>
    </row>
    <row r="104" spans="1:8" s="71" customFormat="1" x14ac:dyDescent="0.3">
      <c r="A104" s="72" t="s">
        <v>325</v>
      </c>
      <c r="B104" s="72" t="s">
        <v>643</v>
      </c>
      <c r="C104" s="72" t="s">
        <v>326</v>
      </c>
      <c r="D104" s="73">
        <v>220.72</v>
      </c>
      <c r="E104" s="73">
        <v>500</v>
      </c>
      <c r="F104" s="73">
        <v>3606.39</v>
      </c>
      <c r="G104" s="73" t="s">
        <v>503</v>
      </c>
      <c r="H104" s="73">
        <v>721.28</v>
      </c>
    </row>
    <row r="105" spans="1:8" s="71" customFormat="1" x14ac:dyDescent="0.3">
      <c r="A105" s="72" t="s">
        <v>327</v>
      </c>
      <c r="B105" s="72" t="s">
        <v>643</v>
      </c>
      <c r="C105" s="72" t="s">
        <v>328</v>
      </c>
      <c r="D105" s="73">
        <v>153529.53</v>
      </c>
      <c r="E105" s="73">
        <v>314655</v>
      </c>
      <c r="F105" s="73">
        <v>136965.49</v>
      </c>
      <c r="G105" s="73" t="s">
        <v>504</v>
      </c>
      <c r="H105" s="73">
        <v>43.53</v>
      </c>
    </row>
    <row r="106" spans="1:8" s="71" customFormat="1" x14ac:dyDescent="0.3">
      <c r="A106" s="72" t="s">
        <v>329</v>
      </c>
      <c r="B106" s="72" t="s">
        <v>643</v>
      </c>
      <c r="C106" s="72" t="s">
        <v>330</v>
      </c>
      <c r="D106" s="73">
        <v>153529.53</v>
      </c>
      <c r="E106" s="73">
        <v>314655</v>
      </c>
      <c r="F106" s="73">
        <v>136965.49</v>
      </c>
      <c r="G106" s="73" t="s">
        <v>504</v>
      </c>
      <c r="H106" s="73">
        <v>43.53</v>
      </c>
    </row>
    <row r="107" spans="1:8" s="71" customFormat="1" x14ac:dyDescent="0.3">
      <c r="A107" s="72" t="s">
        <v>331</v>
      </c>
      <c r="B107" s="72" t="s">
        <v>643</v>
      </c>
      <c r="C107" s="72" t="s">
        <v>332</v>
      </c>
      <c r="D107" s="73">
        <v>153529.53</v>
      </c>
      <c r="E107" s="73">
        <v>314655</v>
      </c>
      <c r="F107" s="73">
        <v>136965.49</v>
      </c>
      <c r="G107" s="73" t="s">
        <v>504</v>
      </c>
      <c r="H107" s="73">
        <v>43.53</v>
      </c>
    </row>
    <row r="108" spans="1:8" s="71" customFormat="1" x14ac:dyDescent="0.3">
      <c r="A108" s="72" t="s">
        <v>153</v>
      </c>
      <c r="B108" s="72" t="s">
        <v>643</v>
      </c>
      <c r="C108" s="72" t="s">
        <v>154</v>
      </c>
      <c r="D108" s="73">
        <v>24703.98</v>
      </c>
      <c r="E108" s="73">
        <v>44400</v>
      </c>
      <c r="F108" s="73">
        <v>21224.53</v>
      </c>
      <c r="G108" s="73" t="s">
        <v>505</v>
      </c>
      <c r="H108" s="73">
        <v>47.8</v>
      </c>
    </row>
    <row r="109" spans="1:8" s="71" customFormat="1" x14ac:dyDescent="0.3">
      <c r="A109" s="72" t="s">
        <v>155</v>
      </c>
      <c r="B109" s="72" t="s">
        <v>643</v>
      </c>
      <c r="C109" s="72" t="s">
        <v>156</v>
      </c>
      <c r="D109" s="73">
        <v>22039.98</v>
      </c>
      <c r="E109" s="73">
        <v>36000</v>
      </c>
      <c r="F109" s="73">
        <v>19754.53</v>
      </c>
      <c r="G109" s="73" t="s">
        <v>506</v>
      </c>
      <c r="H109" s="73">
        <v>54.87</v>
      </c>
    </row>
    <row r="110" spans="1:8" s="71" customFormat="1" x14ac:dyDescent="0.3">
      <c r="A110" s="72" t="s">
        <v>333</v>
      </c>
      <c r="B110" s="72" t="s">
        <v>643</v>
      </c>
      <c r="C110" s="72" t="s">
        <v>334</v>
      </c>
      <c r="D110" s="73">
        <v>22039.98</v>
      </c>
      <c r="E110" s="73">
        <v>36000</v>
      </c>
      <c r="F110" s="73">
        <v>19754.53</v>
      </c>
      <c r="G110" s="73" t="s">
        <v>506</v>
      </c>
      <c r="H110" s="73">
        <v>54.87</v>
      </c>
    </row>
    <row r="111" spans="1:8" s="71" customFormat="1" x14ac:dyDescent="0.3">
      <c r="A111" s="72" t="s">
        <v>335</v>
      </c>
      <c r="B111" s="72" t="s">
        <v>643</v>
      </c>
      <c r="C111" s="72" t="s">
        <v>336</v>
      </c>
      <c r="D111" s="73">
        <v>22039.98</v>
      </c>
      <c r="E111" s="73">
        <v>36000</v>
      </c>
      <c r="F111" s="73">
        <v>19754.53</v>
      </c>
      <c r="G111" s="73" t="s">
        <v>506</v>
      </c>
      <c r="H111" s="73">
        <v>54.87</v>
      </c>
    </row>
    <row r="112" spans="1:8" s="71" customFormat="1" x14ac:dyDescent="0.3">
      <c r="A112" s="72" t="s">
        <v>264</v>
      </c>
      <c r="B112" s="72" t="s">
        <v>643</v>
      </c>
      <c r="C112" s="72" t="s">
        <v>265</v>
      </c>
      <c r="D112" s="73">
        <v>2664</v>
      </c>
      <c r="E112" s="73">
        <v>8400</v>
      </c>
      <c r="F112" s="73">
        <v>1470</v>
      </c>
      <c r="G112" s="73" t="s">
        <v>507</v>
      </c>
      <c r="H112" s="73">
        <v>17.5</v>
      </c>
    </row>
    <row r="113" spans="1:8" s="71" customFormat="1" x14ac:dyDescent="0.3">
      <c r="A113" s="72" t="s">
        <v>277</v>
      </c>
      <c r="B113" s="72" t="s">
        <v>643</v>
      </c>
      <c r="C113" s="72" t="s">
        <v>278</v>
      </c>
      <c r="D113" s="73">
        <v>2664</v>
      </c>
      <c r="E113" s="73">
        <v>8400</v>
      </c>
      <c r="F113" s="73">
        <v>1470</v>
      </c>
      <c r="G113" s="73" t="s">
        <v>507</v>
      </c>
      <c r="H113" s="73">
        <v>17.5</v>
      </c>
    </row>
    <row r="114" spans="1:8" s="71" customFormat="1" x14ac:dyDescent="0.3">
      <c r="A114" s="72" t="s">
        <v>337</v>
      </c>
      <c r="B114" s="72" t="s">
        <v>643</v>
      </c>
      <c r="C114" s="72" t="s">
        <v>338</v>
      </c>
      <c r="D114" s="73">
        <v>2664</v>
      </c>
      <c r="E114" s="73">
        <v>8400</v>
      </c>
      <c r="F114" s="73">
        <v>1470</v>
      </c>
      <c r="G114" s="73" t="s">
        <v>507</v>
      </c>
      <c r="H114" s="73">
        <v>17.5</v>
      </c>
    </row>
    <row r="115" spans="1:8" s="71" customFormat="1" x14ac:dyDescent="0.3">
      <c r="A115" s="72" t="s">
        <v>339</v>
      </c>
      <c r="B115" s="72"/>
      <c r="C115" s="72" t="s">
        <v>340</v>
      </c>
      <c r="D115" s="73">
        <v>43725.67</v>
      </c>
      <c r="E115" s="73">
        <v>82400</v>
      </c>
      <c r="F115" s="73">
        <v>53693.79</v>
      </c>
      <c r="G115" s="73" t="s">
        <v>508</v>
      </c>
      <c r="H115" s="73">
        <v>65.16</v>
      </c>
    </row>
    <row r="116" spans="1:8" s="71" customFormat="1" x14ac:dyDescent="0.3">
      <c r="A116" s="72" t="s">
        <v>644</v>
      </c>
      <c r="B116" s="72" t="s">
        <v>509</v>
      </c>
      <c r="C116" s="72" t="s">
        <v>341</v>
      </c>
      <c r="D116" s="73">
        <v>20366.849999999999</v>
      </c>
      <c r="E116" s="73">
        <v>38500</v>
      </c>
      <c r="F116" s="73">
        <v>26105.02</v>
      </c>
      <c r="G116" s="73" t="s">
        <v>510</v>
      </c>
      <c r="H116" s="73">
        <v>67.81</v>
      </c>
    </row>
    <row r="117" spans="1:8" s="71" customFormat="1" x14ac:dyDescent="0.3">
      <c r="A117" s="72" t="s">
        <v>151</v>
      </c>
      <c r="B117" s="72" t="s">
        <v>509</v>
      </c>
      <c r="C117" s="72" t="s">
        <v>152</v>
      </c>
      <c r="D117" s="73">
        <v>20366.849999999999</v>
      </c>
      <c r="E117" s="73">
        <v>38500</v>
      </c>
      <c r="F117" s="73">
        <v>26105.02</v>
      </c>
      <c r="G117" s="73" t="s">
        <v>510</v>
      </c>
      <c r="H117" s="73">
        <v>67.81</v>
      </c>
    </row>
    <row r="118" spans="1:8" s="71" customFormat="1" x14ac:dyDescent="0.3">
      <c r="A118" s="72" t="s">
        <v>153</v>
      </c>
      <c r="B118" s="72" t="s">
        <v>509</v>
      </c>
      <c r="C118" s="72" t="s">
        <v>154</v>
      </c>
      <c r="D118" s="73">
        <v>19979.509999999998</v>
      </c>
      <c r="E118" s="73">
        <v>37500</v>
      </c>
      <c r="F118" s="73">
        <v>25457.1</v>
      </c>
      <c r="G118" s="73" t="s">
        <v>511</v>
      </c>
      <c r="H118" s="73">
        <v>67.89</v>
      </c>
    </row>
    <row r="119" spans="1:8" s="71" customFormat="1" x14ac:dyDescent="0.3">
      <c r="A119" s="72" t="s">
        <v>169</v>
      </c>
      <c r="B119" s="72" t="s">
        <v>509</v>
      </c>
      <c r="C119" s="72" t="s">
        <v>170</v>
      </c>
      <c r="D119" s="73">
        <v>5823.03</v>
      </c>
      <c r="E119" s="73">
        <v>9500</v>
      </c>
      <c r="F119" s="73">
        <v>3457.1</v>
      </c>
      <c r="G119" s="73" t="s">
        <v>512</v>
      </c>
      <c r="H119" s="73">
        <v>36.39</v>
      </c>
    </row>
    <row r="120" spans="1:8" s="71" customFormat="1" x14ac:dyDescent="0.3">
      <c r="A120" s="72" t="s">
        <v>171</v>
      </c>
      <c r="B120" s="72" t="s">
        <v>509</v>
      </c>
      <c r="C120" s="72" t="s">
        <v>172</v>
      </c>
      <c r="D120" s="73">
        <v>362.21</v>
      </c>
      <c r="E120" s="73">
        <v>3500</v>
      </c>
      <c r="F120" s="73">
        <v>1121.32</v>
      </c>
      <c r="G120" s="73" t="s">
        <v>513</v>
      </c>
      <c r="H120" s="73">
        <v>32.04</v>
      </c>
    </row>
    <row r="121" spans="1:8" s="71" customFormat="1" x14ac:dyDescent="0.3">
      <c r="A121" s="72" t="s">
        <v>181</v>
      </c>
      <c r="B121" s="72" t="s">
        <v>509</v>
      </c>
      <c r="C121" s="72" t="s">
        <v>182</v>
      </c>
      <c r="D121" s="73">
        <v>362.21</v>
      </c>
      <c r="E121" s="73">
        <v>3500</v>
      </c>
      <c r="F121" s="73">
        <v>1121.32</v>
      </c>
      <c r="G121" s="73" t="s">
        <v>513</v>
      </c>
      <c r="H121" s="73">
        <v>32.04</v>
      </c>
    </row>
    <row r="122" spans="1:8" s="71" customFormat="1" x14ac:dyDescent="0.3">
      <c r="A122" s="72" t="s">
        <v>183</v>
      </c>
      <c r="B122" s="72" t="s">
        <v>509</v>
      </c>
      <c r="C122" s="72" t="s">
        <v>184</v>
      </c>
      <c r="D122" s="73">
        <v>5460.82</v>
      </c>
      <c r="E122" s="73">
        <v>6000</v>
      </c>
      <c r="F122" s="73">
        <v>2335.7800000000002</v>
      </c>
      <c r="G122" s="73" t="s">
        <v>514</v>
      </c>
      <c r="H122" s="73">
        <v>38.93</v>
      </c>
    </row>
    <row r="123" spans="1:8" s="71" customFormat="1" x14ac:dyDescent="0.3">
      <c r="A123" s="72" t="s">
        <v>185</v>
      </c>
      <c r="B123" s="72" t="s">
        <v>509</v>
      </c>
      <c r="C123" s="72" t="s">
        <v>186</v>
      </c>
      <c r="D123" s="73">
        <v>5460.82</v>
      </c>
      <c r="E123" s="73">
        <v>6000</v>
      </c>
      <c r="F123" s="73">
        <v>2335.7800000000002</v>
      </c>
      <c r="G123" s="73" t="s">
        <v>514</v>
      </c>
      <c r="H123" s="73">
        <v>38.93</v>
      </c>
    </row>
    <row r="124" spans="1:8" s="71" customFormat="1" x14ac:dyDescent="0.3">
      <c r="A124" s="72" t="s">
        <v>206</v>
      </c>
      <c r="B124" s="72" t="s">
        <v>509</v>
      </c>
      <c r="C124" s="72" t="s">
        <v>207</v>
      </c>
      <c r="D124" s="73">
        <v>14156.48</v>
      </c>
      <c r="E124" s="73">
        <v>28000</v>
      </c>
      <c r="F124" s="73">
        <v>22000</v>
      </c>
      <c r="G124" s="73" t="s">
        <v>515</v>
      </c>
      <c r="H124" s="73">
        <v>78.569999999999993</v>
      </c>
    </row>
    <row r="125" spans="1:8" s="71" customFormat="1" x14ac:dyDescent="0.3">
      <c r="A125" s="72" t="s">
        <v>254</v>
      </c>
      <c r="B125" s="72" t="s">
        <v>509</v>
      </c>
      <c r="C125" s="72" t="s">
        <v>255</v>
      </c>
      <c r="D125" s="73">
        <v>14156.48</v>
      </c>
      <c r="E125" s="73">
        <v>28000</v>
      </c>
      <c r="F125" s="73">
        <v>22000</v>
      </c>
      <c r="G125" s="73" t="s">
        <v>515</v>
      </c>
      <c r="H125" s="73">
        <v>78.569999999999993</v>
      </c>
    </row>
    <row r="126" spans="1:8" s="71" customFormat="1" x14ac:dyDescent="0.3">
      <c r="A126" s="72" t="s">
        <v>342</v>
      </c>
      <c r="B126" s="72" t="s">
        <v>509</v>
      </c>
      <c r="C126" s="72" t="s">
        <v>343</v>
      </c>
      <c r="D126" s="73">
        <v>1756.48</v>
      </c>
      <c r="E126" s="73">
        <v>3000</v>
      </c>
      <c r="F126" s="73"/>
      <c r="G126" s="73"/>
      <c r="H126" s="73"/>
    </row>
    <row r="127" spans="1:8" s="71" customFormat="1" x14ac:dyDescent="0.3">
      <c r="A127" s="72" t="s">
        <v>260</v>
      </c>
      <c r="B127" s="72" t="s">
        <v>509</v>
      </c>
      <c r="C127" s="72" t="s">
        <v>261</v>
      </c>
      <c r="D127" s="73">
        <v>12400</v>
      </c>
      <c r="E127" s="73">
        <v>25000</v>
      </c>
      <c r="F127" s="73">
        <v>22000</v>
      </c>
      <c r="G127" s="73" t="s">
        <v>516</v>
      </c>
      <c r="H127" s="73">
        <v>88</v>
      </c>
    </row>
    <row r="128" spans="1:8" s="71" customFormat="1" x14ac:dyDescent="0.3">
      <c r="A128" s="72" t="s">
        <v>344</v>
      </c>
      <c r="B128" s="72" t="s">
        <v>509</v>
      </c>
      <c r="C128" s="72" t="s">
        <v>345</v>
      </c>
      <c r="D128" s="73">
        <v>387.34</v>
      </c>
      <c r="E128" s="73">
        <v>1000</v>
      </c>
      <c r="F128" s="73">
        <v>647.91999999999996</v>
      </c>
      <c r="G128" s="73" t="s">
        <v>517</v>
      </c>
      <c r="H128" s="73">
        <v>64.790000000000006</v>
      </c>
    </row>
    <row r="129" spans="1:8" s="71" customFormat="1" x14ac:dyDescent="0.3">
      <c r="A129" s="72" t="s">
        <v>346</v>
      </c>
      <c r="B129" s="72" t="s">
        <v>509</v>
      </c>
      <c r="C129" s="72" t="s">
        <v>347</v>
      </c>
      <c r="D129" s="73">
        <v>387.34</v>
      </c>
      <c r="E129" s="73">
        <v>1000</v>
      </c>
      <c r="F129" s="73">
        <v>647.91999999999996</v>
      </c>
      <c r="G129" s="73" t="s">
        <v>517</v>
      </c>
      <c r="H129" s="73">
        <v>64.790000000000006</v>
      </c>
    </row>
    <row r="130" spans="1:8" s="71" customFormat="1" x14ac:dyDescent="0.3">
      <c r="A130" s="72" t="s">
        <v>348</v>
      </c>
      <c r="B130" s="72" t="s">
        <v>509</v>
      </c>
      <c r="C130" s="72" t="s">
        <v>349</v>
      </c>
      <c r="D130" s="73">
        <v>387.34</v>
      </c>
      <c r="E130" s="73">
        <v>1000</v>
      </c>
      <c r="F130" s="73">
        <v>647.91999999999996</v>
      </c>
      <c r="G130" s="73" t="s">
        <v>517</v>
      </c>
      <c r="H130" s="73">
        <v>64.790000000000006</v>
      </c>
    </row>
    <row r="131" spans="1:8" s="71" customFormat="1" x14ac:dyDescent="0.3">
      <c r="A131" s="72" t="s">
        <v>350</v>
      </c>
      <c r="B131" s="72" t="s">
        <v>509</v>
      </c>
      <c r="C131" s="72" t="s">
        <v>351</v>
      </c>
      <c r="D131" s="73">
        <v>387.34</v>
      </c>
      <c r="E131" s="73">
        <v>1000</v>
      </c>
      <c r="F131" s="73">
        <v>647.91999999999996</v>
      </c>
      <c r="G131" s="73" t="s">
        <v>517</v>
      </c>
      <c r="H131" s="73">
        <v>64.790000000000006</v>
      </c>
    </row>
    <row r="132" spans="1:8" s="71" customFormat="1" x14ac:dyDescent="0.3">
      <c r="A132" s="72" t="s">
        <v>645</v>
      </c>
      <c r="B132" s="72" t="s">
        <v>646</v>
      </c>
      <c r="C132" s="72" t="s">
        <v>352</v>
      </c>
      <c r="D132" s="73">
        <v>3972.93</v>
      </c>
      <c r="E132" s="73">
        <v>15000</v>
      </c>
      <c r="F132" s="73">
        <v>61.13</v>
      </c>
      <c r="G132" s="73" t="s">
        <v>518</v>
      </c>
      <c r="H132" s="73">
        <v>0.41</v>
      </c>
    </row>
    <row r="133" spans="1:8" s="71" customFormat="1" x14ac:dyDescent="0.3">
      <c r="A133" s="72" t="s">
        <v>151</v>
      </c>
      <c r="B133" s="72" t="s">
        <v>646</v>
      </c>
      <c r="C133" s="72" t="s">
        <v>152</v>
      </c>
      <c r="D133" s="73">
        <v>478.83</v>
      </c>
      <c r="E133" s="73">
        <v>10000</v>
      </c>
      <c r="F133" s="73">
        <v>61.13</v>
      </c>
      <c r="G133" s="73" t="s">
        <v>519</v>
      </c>
      <c r="H133" s="73">
        <v>0.61</v>
      </c>
    </row>
    <row r="134" spans="1:8" s="71" customFormat="1" x14ac:dyDescent="0.3">
      <c r="A134" s="72" t="s">
        <v>153</v>
      </c>
      <c r="B134" s="72" t="s">
        <v>646</v>
      </c>
      <c r="C134" s="72" t="s">
        <v>154</v>
      </c>
      <c r="D134" s="73">
        <v>478.83</v>
      </c>
      <c r="E134" s="73">
        <v>10000</v>
      </c>
      <c r="F134" s="73">
        <v>61.13</v>
      </c>
      <c r="G134" s="73" t="s">
        <v>519</v>
      </c>
      <c r="H134" s="73">
        <v>0.61</v>
      </c>
    </row>
    <row r="135" spans="1:8" s="71" customFormat="1" x14ac:dyDescent="0.3">
      <c r="A135" s="72" t="s">
        <v>155</v>
      </c>
      <c r="B135" s="72" t="s">
        <v>646</v>
      </c>
      <c r="C135" s="72" t="s">
        <v>156</v>
      </c>
      <c r="D135" s="73">
        <v>377.71</v>
      </c>
      <c r="E135" s="73"/>
      <c r="F135" s="73"/>
      <c r="G135" s="73"/>
      <c r="H135" s="73"/>
    </row>
    <row r="136" spans="1:8" s="71" customFormat="1" x14ac:dyDescent="0.3">
      <c r="A136" s="72" t="s">
        <v>157</v>
      </c>
      <c r="B136" s="72" t="s">
        <v>646</v>
      </c>
      <c r="C136" s="72" t="s">
        <v>158</v>
      </c>
      <c r="D136" s="73">
        <v>377.71</v>
      </c>
      <c r="E136" s="73"/>
      <c r="F136" s="73"/>
      <c r="G136" s="73"/>
      <c r="H136" s="73"/>
    </row>
    <row r="137" spans="1:8" s="71" customFormat="1" x14ac:dyDescent="0.3">
      <c r="A137" s="72" t="s">
        <v>647</v>
      </c>
      <c r="B137" s="72" t="s">
        <v>646</v>
      </c>
      <c r="C137" s="72" t="s">
        <v>648</v>
      </c>
      <c r="D137" s="73">
        <v>199.5</v>
      </c>
      <c r="E137" s="73"/>
      <c r="F137" s="73"/>
      <c r="G137" s="73"/>
      <c r="H137" s="73"/>
    </row>
    <row r="138" spans="1:8" s="71" customFormat="1" x14ac:dyDescent="0.3">
      <c r="A138" s="72" t="s">
        <v>163</v>
      </c>
      <c r="B138" s="72" t="s">
        <v>646</v>
      </c>
      <c r="C138" s="72" t="s">
        <v>164</v>
      </c>
      <c r="D138" s="73">
        <v>178.21</v>
      </c>
      <c r="E138" s="73"/>
      <c r="F138" s="73"/>
      <c r="G138" s="73"/>
      <c r="H138" s="73"/>
    </row>
    <row r="139" spans="1:8" s="71" customFormat="1" x14ac:dyDescent="0.3">
      <c r="A139" s="72" t="s">
        <v>169</v>
      </c>
      <c r="B139" s="72" t="s">
        <v>646</v>
      </c>
      <c r="C139" s="72" t="s">
        <v>170</v>
      </c>
      <c r="D139" s="73">
        <v>101.12</v>
      </c>
      <c r="E139" s="73">
        <v>10000</v>
      </c>
      <c r="F139" s="73">
        <v>61.13</v>
      </c>
      <c r="G139" s="73" t="s">
        <v>519</v>
      </c>
      <c r="H139" s="73">
        <v>0.61</v>
      </c>
    </row>
    <row r="140" spans="1:8" s="71" customFormat="1" x14ac:dyDescent="0.3">
      <c r="A140" s="72" t="s">
        <v>171</v>
      </c>
      <c r="B140" s="72" t="s">
        <v>646</v>
      </c>
      <c r="C140" s="72" t="s">
        <v>172</v>
      </c>
      <c r="D140" s="73">
        <v>101.12</v>
      </c>
      <c r="E140" s="73">
        <v>10000</v>
      </c>
      <c r="F140" s="73">
        <v>61.13</v>
      </c>
      <c r="G140" s="73" t="s">
        <v>519</v>
      </c>
      <c r="H140" s="73">
        <v>0.61</v>
      </c>
    </row>
    <row r="141" spans="1:8" s="71" customFormat="1" x14ac:dyDescent="0.3">
      <c r="A141" s="72" t="s">
        <v>181</v>
      </c>
      <c r="B141" s="72" t="s">
        <v>646</v>
      </c>
      <c r="C141" s="72" t="s">
        <v>182</v>
      </c>
      <c r="D141" s="73">
        <v>101.12</v>
      </c>
      <c r="E141" s="73">
        <v>10000</v>
      </c>
      <c r="F141" s="73">
        <v>61.13</v>
      </c>
      <c r="G141" s="73" t="s">
        <v>519</v>
      </c>
      <c r="H141" s="73">
        <v>0.61</v>
      </c>
    </row>
    <row r="142" spans="1:8" s="71" customFormat="1" x14ac:dyDescent="0.3">
      <c r="A142" s="72" t="s">
        <v>353</v>
      </c>
      <c r="B142" s="72" t="s">
        <v>646</v>
      </c>
      <c r="C142" s="72" t="s">
        <v>354</v>
      </c>
      <c r="D142" s="73">
        <v>3494.1</v>
      </c>
      <c r="E142" s="73">
        <v>5000</v>
      </c>
      <c r="F142" s="73"/>
      <c r="G142" s="73"/>
      <c r="H142" s="73"/>
    </row>
    <row r="143" spans="1:8" s="71" customFormat="1" x14ac:dyDescent="0.3">
      <c r="A143" s="72" t="s">
        <v>355</v>
      </c>
      <c r="B143" s="72" t="s">
        <v>646</v>
      </c>
      <c r="C143" s="72" t="s">
        <v>356</v>
      </c>
      <c r="D143" s="73">
        <v>3494.1</v>
      </c>
      <c r="E143" s="73">
        <v>5000</v>
      </c>
      <c r="F143" s="73"/>
      <c r="G143" s="73"/>
      <c r="H143" s="73"/>
    </row>
    <row r="144" spans="1:8" s="71" customFormat="1" x14ac:dyDescent="0.3">
      <c r="A144" s="72" t="s">
        <v>357</v>
      </c>
      <c r="B144" s="72" t="s">
        <v>646</v>
      </c>
      <c r="C144" s="72" t="s">
        <v>358</v>
      </c>
      <c r="D144" s="73">
        <v>3494.1</v>
      </c>
      <c r="E144" s="73">
        <v>5000</v>
      </c>
      <c r="F144" s="73"/>
      <c r="G144" s="73"/>
      <c r="H144" s="73"/>
    </row>
    <row r="145" spans="1:8" s="71" customFormat="1" x14ac:dyDescent="0.3">
      <c r="A145" s="72" t="s">
        <v>359</v>
      </c>
      <c r="B145" s="72" t="s">
        <v>646</v>
      </c>
      <c r="C145" s="72" t="s">
        <v>360</v>
      </c>
      <c r="D145" s="73"/>
      <c r="E145" s="73">
        <v>3000</v>
      </c>
      <c r="F145" s="73"/>
      <c r="G145" s="73"/>
      <c r="H145" s="73"/>
    </row>
    <row r="146" spans="1:8" s="71" customFormat="1" x14ac:dyDescent="0.3">
      <c r="A146" s="72" t="s">
        <v>361</v>
      </c>
      <c r="B146" s="72" t="s">
        <v>646</v>
      </c>
      <c r="C146" s="72" t="s">
        <v>362</v>
      </c>
      <c r="D146" s="73"/>
      <c r="E146" s="73">
        <v>3000</v>
      </c>
      <c r="F146" s="73"/>
      <c r="G146" s="73"/>
      <c r="H146" s="73"/>
    </row>
    <row r="147" spans="1:8" s="71" customFormat="1" x14ac:dyDescent="0.3">
      <c r="A147" s="72" t="s">
        <v>426</v>
      </c>
      <c r="B147" s="72" t="s">
        <v>646</v>
      </c>
      <c r="C147" s="72" t="s">
        <v>427</v>
      </c>
      <c r="D147" s="73"/>
      <c r="E147" s="73"/>
      <c r="F147" s="73"/>
      <c r="G147" s="73"/>
      <c r="H147" s="73"/>
    </row>
    <row r="148" spans="1:8" s="71" customFormat="1" x14ac:dyDescent="0.3">
      <c r="A148" s="72" t="s">
        <v>363</v>
      </c>
      <c r="B148" s="72" t="s">
        <v>646</v>
      </c>
      <c r="C148" s="72" t="s">
        <v>364</v>
      </c>
      <c r="D148" s="73">
        <v>3494.1</v>
      </c>
      <c r="E148" s="73">
        <v>2000</v>
      </c>
      <c r="F148" s="73"/>
      <c r="G148" s="73"/>
      <c r="H148" s="73"/>
    </row>
    <row r="149" spans="1:8" s="71" customFormat="1" x14ac:dyDescent="0.3">
      <c r="A149" s="72" t="s">
        <v>365</v>
      </c>
      <c r="B149" s="72" t="s">
        <v>646</v>
      </c>
      <c r="C149" s="72" t="s">
        <v>366</v>
      </c>
      <c r="D149" s="73">
        <v>3494.1</v>
      </c>
      <c r="E149" s="73">
        <v>2000</v>
      </c>
      <c r="F149" s="73"/>
      <c r="G149" s="73"/>
      <c r="H149" s="73"/>
    </row>
    <row r="150" spans="1:8" s="71" customFormat="1" x14ac:dyDescent="0.3">
      <c r="A150" s="72" t="s">
        <v>399</v>
      </c>
      <c r="B150" s="72" t="s">
        <v>646</v>
      </c>
      <c r="C150" s="72" t="s">
        <v>400</v>
      </c>
      <c r="D150" s="73"/>
      <c r="E150" s="73"/>
      <c r="F150" s="73"/>
      <c r="G150" s="73"/>
      <c r="H150" s="73"/>
    </row>
    <row r="151" spans="1:8" s="71" customFormat="1" x14ac:dyDescent="0.3">
      <c r="A151" s="72" t="s">
        <v>520</v>
      </c>
      <c r="B151" s="72" t="s">
        <v>646</v>
      </c>
      <c r="C151" s="72" t="s">
        <v>521</v>
      </c>
      <c r="D151" s="73"/>
      <c r="E151" s="73"/>
      <c r="F151" s="73"/>
      <c r="G151" s="73"/>
      <c r="H151" s="73"/>
    </row>
    <row r="152" spans="1:8" s="71" customFormat="1" x14ac:dyDescent="0.3">
      <c r="A152" s="72" t="s">
        <v>649</v>
      </c>
      <c r="B152" s="72" t="s">
        <v>650</v>
      </c>
      <c r="C152" s="72" t="s">
        <v>367</v>
      </c>
      <c r="D152" s="73">
        <v>19385.89</v>
      </c>
      <c r="E152" s="73">
        <v>28900</v>
      </c>
      <c r="F152" s="73">
        <v>17559.400000000001</v>
      </c>
      <c r="G152" s="73" t="s">
        <v>522</v>
      </c>
      <c r="H152" s="73">
        <v>60.76</v>
      </c>
    </row>
    <row r="153" spans="1:8" s="71" customFormat="1" x14ac:dyDescent="0.3">
      <c r="A153" s="72" t="s">
        <v>151</v>
      </c>
      <c r="B153" s="72" t="s">
        <v>650</v>
      </c>
      <c r="C153" s="72" t="s">
        <v>152</v>
      </c>
      <c r="D153" s="73">
        <v>19385.89</v>
      </c>
      <c r="E153" s="73">
        <v>28900</v>
      </c>
      <c r="F153" s="73">
        <v>17559.400000000001</v>
      </c>
      <c r="G153" s="73" t="s">
        <v>522</v>
      </c>
      <c r="H153" s="73">
        <v>60.76</v>
      </c>
    </row>
    <row r="154" spans="1:8" s="71" customFormat="1" x14ac:dyDescent="0.3">
      <c r="A154" s="72" t="s">
        <v>298</v>
      </c>
      <c r="B154" s="72" t="s">
        <v>650</v>
      </c>
      <c r="C154" s="72" t="s">
        <v>299</v>
      </c>
      <c r="D154" s="73">
        <v>860.05</v>
      </c>
      <c r="E154" s="73"/>
      <c r="F154" s="73">
        <v>2352</v>
      </c>
      <c r="G154" s="73"/>
      <c r="H154" s="73"/>
    </row>
    <row r="155" spans="1:8" s="71" customFormat="1" x14ac:dyDescent="0.3">
      <c r="A155" s="72" t="s">
        <v>300</v>
      </c>
      <c r="B155" s="72" t="s">
        <v>650</v>
      </c>
      <c r="C155" s="72" t="s">
        <v>301</v>
      </c>
      <c r="D155" s="73">
        <v>738.25</v>
      </c>
      <c r="E155" s="73"/>
      <c r="F155" s="73">
        <v>2018.87</v>
      </c>
      <c r="G155" s="73"/>
      <c r="H155" s="73"/>
    </row>
    <row r="156" spans="1:8" s="71" customFormat="1" x14ac:dyDescent="0.3">
      <c r="A156" s="72" t="s">
        <v>302</v>
      </c>
      <c r="B156" s="72" t="s">
        <v>650</v>
      </c>
      <c r="C156" s="72" t="s">
        <v>303</v>
      </c>
      <c r="D156" s="73">
        <v>738.25</v>
      </c>
      <c r="E156" s="73"/>
      <c r="F156" s="73">
        <v>2018.87</v>
      </c>
      <c r="G156" s="73"/>
      <c r="H156" s="73"/>
    </row>
    <row r="157" spans="1:8" s="71" customFormat="1" x14ac:dyDescent="0.3">
      <c r="A157" s="72" t="s">
        <v>304</v>
      </c>
      <c r="B157" s="72" t="s">
        <v>650</v>
      </c>
      <c r="C157" s="72" t="s">
        <v>305</v>
      </c>
      <c r="D157" s="73">
        <v>738.25</v>
      </c>
      <c r="E157" s="73"/>
      <c r="F157" s="73">
        <v>2018.87</v>
      </c>
      <c r="G157" s="73"/>
      <c r="H157" s="73"/>
    </row>
    <row r="158" spans="1:8" s="71" customFormat="1" x14ac:dyDescent="0.3">
      <c r="A158" s="72" t="s">
        <v>327</v>
      </c>
      <c r="B158" s="72" t="s">
        <v>650</v>
      </c>
      <c r="C158" s="72" t="s">
        <v>328</v>
      </c>
      <c r="D158" s="73">
        <v>121.8</v>
      </c>
      <c r="E158" s="73"/>
      <c r="F158" s="73">
        <v>333.13</v>
      </c>
      <c r="G158" s="73"/>
      <c r="H158" s="73"/>
    </row>
    <row r="159" spans="1:8" s="71" customFormat="1" x14ac:dyDescent="0.3">
      <c r="A159" s="72" t="s">
        <v>329</v>
      </c>
      <c r="B159" s="72" t="s">
        <v>650</v>
      </c>
      <c r="C159" s="72" t="s">
        <v>330</v>
      </c>
      <c r="D159" s="73">
        <v>121.8</v>
      </c>
      <c r="E159" s="73"/>
      <c r="F159" s="73">
        <v>333.13</v>
      </c>
      <c r="G159" s="73"/>
      <c r="H159" s="73"/>
    </row>
    <row r="160" spans="1:8" s="71" customFormat="1" x14ac:dyDescent="0.3">
      <c r="A160" s="72" t="s">
        <v>331</v>
      </c>
      <c r="B160" s="72" t="s">
        <v>650</v>
      </c>
      <c r="C160" s="72" t="s">
        <v>332</v>
      </c>
      <c r="D160" s="73">
        <v>121.8</v>
      </c>
      <c r="E160" s="73"/>
      <c r="F160" s="73">
        <v>333.13</v>
      </c>
      <c r="G160" s="73"/>
      <c r="H160" s="73"/>
    </row>
    <row r="161" spans="1:8" s="71" customFormat="1" x14ac:dyDescent="0.3">
      <c r="A161" s="72" t="s">
        <v>153</v>
      </c>
      <c r="B161" s="72" t="s">
        <v>650</v>
      </c>
      <c r="C161" s="72" t="s">
        <v>154</v>
      </c>
      <c r="D161" s="73">
        <v>8471.0400000000009</v>
      </c>
      <c r="E161" s="73">
        <v>12700</v>
      </c>
      <c r="F161" s="73">
        <v>4971.01</v>
      </c>
      <c r="G161" s="73" t="s">
        <v>523</v>
      </c>
      <c r="H161" s="73">
        <v>39.14</v>
      </c>
    </row>
    <row r="162" spans="1:8" s="71" customFormat="1" x14ac:dyDescent="0.3">
      <c r="A162" s="72" t="s">
        <v>155</v>
      </c>
      <c r="B162" s="72" t="s">
        <v>650</v>
      </c>
      <c r="C162" s="72" t="s">
        <v>156</v>
      </c>
      <c r="D162" s="73">
        <v>401.81</v>
      </c>
      <c r="E162" s="73">
        <v>700</v>
      </c>
      <c r="F162" s="73"/>
      <c r="G162" s="73"/>
      <c r="H162" s="73"/>
    </row>
    <row r="163" spans="1:8" s="71" customFormat="1" x14ac:dyDescent="0.3">
      <c r="A163" s="72" t="s">
        <v>157</v>
      </c>
      <c r="B163" s="72" t="s">
        <v>650</v>
      </c>
      <c r="C163" s="72" t="s">
        <v>158</v>
      </c>
      <c r="D163" s="73">
        <v>401.81</v>
      </c>
      <c r="E163" s="73">
        <v>400</v>
      </c>
      <c r="F163" s="73"/>
      <c r="G163" s="73"/>
      <c r="H163" s="73"/>
    </row>
    <row r="164" spans="1:8" s="71" customFormat="1" x14ac:dyDescent="0.3">
      <c r="A164" s="72" t="s">
        <v>159</v>
      </c>
      <c r="B164" s="72" t="s">
        <v>650</v>
      </c>
      <c r="C164" s="72" t="s">
        <v>160</v>
      </c>
      <c r="D164" s="73"/>
      <c r="E164" s="73">
        <v>200</v>
      </c>
      <c r="F164" s="73"/>
      <c r="G164" s="73"/>
      <c r="H164" s="73"/>
    </row>
    <row r="165" spans="1:8" s="71" customFormat="1" x14ac:dyDescent="0.3">
      <c r="A165" s="72" t="s">
        <v>161</v>
      </c>
      <c r="B165" s="72" t="s">
        <v>650</v>
      </c>
      <c r="C165" s="72" t="s">
        <v>162</v>
      </c>
      <c r="D165" s="73">
        <v>107.35</v>
      </c>
      <c r="E165" s="73">
        <v>200</v>
      </c>
      <c r="F165" s="73"/>
      <c r="G165" s="73"/>
      <c r="H165" s="73"/>
    </row>
    <row r="166" spans="1:8" s="71" customFormat="1" x14ac:dyDescent="0.3">
      <c r="A166" s="72" t="s">
        <v>163</v>
      </c>
      <c r="B166" s="72" t="s">
        <v>650</v>
      </c>
      <c r="C166" s="72" t="s">
        <v>164</v>
      </c>
      <c r="D166" s="73">
        <v>294.45999999999998</v>
      </c>
      <c r="E166" s="73"/>
      <c r="F166" s="73"/>
      <c r="G166" s="73"/>
      <c r="H166" s="73"/>
    </row>
    <row r="167" spans="1:8" s="71" customFormat="1" x14ac:dyDescent="0.3">
      <c r="A167" s="72" t="s">
        <v>165</v>
      </c>
      <c r="B167" s="72" t="s">
        <v>650</v>
      </c>
      <c r="C167" s="72" t="s">
        <v>166</v>
      </c>
      <c r="D167" s="73"/>
      <c r="E167" s="73">
        <v>300</v>
      </c>
      <c r="F167" s="73"/>
      <c r="G167" s="73"/>
      <c r="H167" s="73"/>
    </row>
    <row r="168" spans="1:8" s="71" customFormat="1" x14ac:dyDescent="0.3">
      <c r="A168" s="72" t="s">
        <v>368</v>
      </c>
      <c r="B168" s="72" t="s">
        <v>650</v>
      </c>
      <c r="C168" s="72" t="s">
        <v>369</v>
      </c>
      <c r="D168" s="73"/>
      <c r="E168" s="73">
        <v>300</v>
      </c>
      <c r="F168" s="73"/>
      <c r="G168" s="73"/>
      <c r="H168" s="73"/>
    </row>
    <row r="169" spans="1:8" s="71" customFormat="1" x14ac:dyDescent="0.3">
      <c r="A169" s="72" t="s">
        <v>169</v>
      </c>
      <c r="B169" s="72" t="s">
        <v>650</v>
      </c>
      <c r="C169" s="72" t="s">
        <v>170</v>
      </c>
      <c r="D169" s="73">
        <v>5760.56</v>
      </c>
      <c r="E169" s="73">
        <v>6800</v>
      </c>
      <c r="F169" s="73">
        <v>2836.65</v>
      </c>
      <c r="G169" s="73" t="s">
        <v>524</v>
      </c>
      <c r="H169" s="73">
        <v>41.72</v>
      </c>
    </row>
    <row r="170" spans="1:8" s="71" customFormat="1" x14ac:dyDescent="0.3">
      <c r="A170" s="72" t="s">
        <v>171</v>
      </c>
      <c r="B170" s="72" t="s">
        <v>650</v>
      </c>
      <c r="C170" s="72" t="s">
        <v>172</v>
      </c>
      <c r="D170" s="73">
        <v>3740.28</v>
      </c>
      <c r="E170" s="73">
        <v>2800</v>
      </c>
      <c r="F170" s="73">
        <v>648.21</v>
      </c>
      <c r="G170" s="73" t="s">
        <v>525</v>
      </c>
      <c r="H170" s="73">
        <v>23.15</v>
      </c>
    </row>
    <row r="171" spans="1:8" s="71" customFormat="1" x14ac:dyDescent="0.3">
      <c r="A171" s="72" t="s">
        <v>175</v>
      </c>
      <c r="B171" s="72" t="s">
        <v>650</v>
      </c>
      <c r="C171" s="72" t="s">
        <v>176</v>
      </c>
      <c r="D171" s="73">
        <v>3642.64</v>
      </c>
      <c r="E171" s="73"/>
      <c r="F171" s="73"/>
      <c r="G171" s="73"/>
      <c r="H171" s="73"/>
    </row>
    <row r="172" spans="1:8" s="71" customFormat="1" x14ac:dyDescent="0.3">
      <c r="A172" s="72" t="s">
        <v>177</v>
      </c>
      <c r="B172" s="72" t="s">
        <v>650</v>
      </c>
      <c r="C172" s="72" t="s">
        <v>178</v>
      </c>
      <c r="D172" s="73"/>
      <c r="E172" s="73">
        <v>600</v>
      </c>
      <c r="F172" s="73"/>
      <c r="G172" s="73"/>
      <c r="H172" s="73"/>
    </row>
    <row r="173" spans="1:8" s="71" customFormat="1" x14ac:dyDescent="0.3">
      <c r="A173" s="72" t="s">
        <v>179</v>
      </c>
      <c r="B173" s="72" t="s">
        <v>650</v>
      </c>
      <c r="C173" s="72" t="s">
        <v>180</v>
      </c>
      <c r="D173" s="73"/>
      <c r="E173" s="73">
        <v>300</v>
      </c>
      <c r="F173" s="73"/>
      <c r="G173" s="73"/>
      <c r="H173" s="73"/>
    </row>
    <row r="174" spans="1:8" s="71" customFormat="1" x14ac:dyDescent="0.3">
      <c r="A174" s="72" t="s">
        <v>181</v>
      </c>
      <c r="B174" s="72" t="s">
        <v>650</v>
      </c>
      <c r="C174" s="72" t="s">
        <v>182</v>
      </c>
      <c r="D174" s="73">
        <v>97.64</v>
      </c>
      <c r="E174" s="73">
        <v>1900</v>
      </c>
      <c r="F174" s="73">
        <v>648.21</v>
      </c>
      <c r="G174" s="73" t="s">
        <v>526</v>
      </c>
      <c r="H174" s="73">
        <v>34.119999999999997</v>
      </c>
    </row>
    <row r="175" spans="1:8" s="71" customFormat="1" x14ac:dyDescent="0.3">
      <c r="A175" s="72" t="s">
        <v>183</v>
      </c>
      <c r="B175" s="72" t="s">
        <v>650</v>
      </c>
      <c r="C175" s="72" t="s">
        <v>184</v>
      </c>
      <c r="D175" s="73">
        <v>2020.28</v>
      </c>
      <c r="E175" s="73">
        <v>4000</v>
      </c>
      <c r="F175" s="73">
        <v>2188.44</v>
      </c>
      <c r="G175" s="73" t="s">
        <v>527</v>
      </c>
      <c r="H175" s="73">
        <v>54.71</v>
      </c>
    </row>
    <row r="176" spans="1:8" s="71" customFormat="1" x14ac:dyDescent="0.3">
      <c r="A176" s="72" t="s">
        <v>187</v>
      </c>
      <c r="B176" s="72" t="s">
        <v>650</v>
      </c>
      <c r="C176" s="72" t="s">
        <v>188</v>
      </c>
      <c r="D176" s="73">
        <v>2020.28</v>
      </c>
      <c r="E176" s="73">
        <v>4000</v>
      </c>
      <c r="F176" s="73">
        <v>2188.44</v>
      </c>
      <c r="G176" s="73" t="s">
        <v>527</v>
      </c>
      <c r="H176" s="73">
        <v>54.71</v>
      </c>
    </row>
    <row r="177" spans="1:8" s="71" customFormat="1" x14ac:dyDescent="0.3">
      <c r="A177" s="72" t="s">
        <v>206</v>
      </c>
      <c r="B177" s="72" t="s">
        <v>650</v>
      </c>
      <c r="C177" s="72" t="s">
        <v>207</v>
      </c>
      <c r="D177" s="73">
        <v>2308.67</v>
      </c>
      <c r="E177" s="73">
        <v>4900</v>
      </c>
      <c r="F177" s="73">
        <v>2134.36</v>
      </c>
      <c r="G177" s="73" t="s">
        <v>528</v>
      </c>
      <c r="H177" s="73">
        <v>43.56</v>
      </c>
    </row>
    <row r="178" spans="1:8" s="71" customFormat="1" x14ac:dyDescent="0.3">
      <c r="A178" s="72" t="s">
        <v>208</v>
      </c>
      <c r="B178" s="72" t="s">
        <v>650</v>
      </c>
      <c r="C178" s="72" t="s">
        <v>209</v>
      </c>
      <c r="D178" s="73">
        <v>338.67</v>
      </c>
      <c r="E178" s="73">
        <v>800</v>
      </c>
      <c r="F178" s="73"/>
      <c r="G178" s="73"/>
      <c r="H178" s="73"/>
    </row>
    <row r="179" spans="1:8" s="71" customFormat="1" x14ac:dyDescent="0.3">
      <c r="A179" s="72" t="s">
        <v>214</v>
      </c>
      <c r="B179" s="72" t="s">
        <v>650</v>
      </c>
      <c r="C179" s="72" t="s">
        <v>215</v>
      </c>
      <c r="D179" s="73">
        <v>338.67</v>
      </c>
      <c r="E179" s="73">
        <v>800</v>
      </c>
      <c r="F179" s="73"/>
      <c r="G179" s="73"/>
      <c r="H179" s="73"/>
    </row>
    <row r="180" spans="1:8" s="71" customFormat="1" x14ac:dyDescent="0.3">
      <c r="A180" s="72" t="s">
        <v>216</v>
      </c>
      <c r="B180" s="72" t="s">
        <v>650</v>
      </c>
      <c r="C180" s="72" t="s">
        <v>217</v>
      </c>
      <c r="D180" s="73">
        <v>770</v>
      </c>
      <c r="E180" s="73">
        <v>1400</v>
      </c>
      <c r="F180" s="73">
        <v>1372.26</v>
      </c>
      <c r="G180" s="73" t="s">
        <v>529</v>
      </c>
      <c r="H180" s="73">
        <v>98.02</v>
      </c>
    </row>
    <row r="181" spans="1:8" s="71" customFormat="1" x14ac:dyDescent="0.3">
      <c r="A181" s="72" t="s">
        <v>218</v>
      </c>
      <c r="B181" s="72" t="s">
        <v>650</v>
      </c>
      <c r="C181" s="72" t="s">
        <v>219</v>
      </c>
      <c r="D181" s="73"/>
      <c r="E181" s="73">
        <v>130</v>
      </c>
      <c r="F181" s="73"/>
      <c r="G181" s="73"/>
      <c r="H181" s="73"/>
    </row>
    <row r="182" spans="1:8" s="71" customFormat="1" x14ac:dyDescent="0.3">
      <c r="A182" s="72" t="s">
        <v>220</v>
      </c>
      <c r="B182" s="72" t="s">
        <v>650</v>
      </c>
      <c r="C182" s="72" t="s">
        <v>221</v>
      </c>
      <c r="D182" s="73"/>
      <c r="E182" s="73">
        <v>500</v>
      </c>
      <c r="F182" s="73"/>
      <c r="G182" s="73"/>
      <c r="H182" s="73"/>
    </row>
    <row r="183" spans="1:8" s="71" customFormat="1" x14ac:dyDescent="0.3">
      <c r="A183" s="72" t="s">
        <v>370</v>
      </c>
      <c r="B183" s="72" t="s">
        <v>650</v>
      </c>
      <c r="C183" s="72" t="s">
        <v>371</v>
      </c>
      <c r="D183" s="73">
        <v>770</v>
      </c>
      <c r="E183" s="73">
        <v>770</v>
      </c>
      <c r="F183" s="73">
        <v>1372.26</v>
      </c>
      <c r="G183" s="73" t="s">
        <v>530</v>
      </c>
      <c r="H183" s="73">
        <v>178.22</v>
      </c>
    </row>
    <row r="184" spans="1:8" s="71" customFormat="1" x14ac:dyDescent="0.3">
      <c r="A184" s="72" t="s">
        <v>236</v>
      </c>
      <c r="B184" s="72" t="s">
        <v>650</v>
      </c>
      <c r="C184" s="72" t="s">
        <v>237</v>
      </c>
      <c r="D184" s="73"/>
      <c r="E184" s="73">
        <v>2300</v>
      </c>
      <c r="F184" s="73"/>
      <c r="G184" s="73"/>
      <c r="H184" s="73"/>
    </row>
    <row r="185" spans="1:8" s="71" customFormat="1" x14ac:dyDescent="0.3">
      <c r="A185" s="72" t="s">
        <v>372</v>
      </c>
      <c r="B185" s="72" t="s">
        <v>650</v>
      </c>
      <c r="C185" s="72" t="s">
        <v>373</v>
      </c>
      <c r="D185" s="73"/>
      <c r="E185" s="73">
        <v>2300</v>
      </c>
      <c r="F185" s="73"/>
      <c r="G185" s="73"/>
      <c r="H185" s="73"/>
    </row>
    <row r="186" spans="1:8" s="71" customFormat="1" x14ac:dyDescent="0.3">
      <c r="A186" s="72" t="s">
        <v>242</v>
      </c>
      <c r="B186" s="72" t="s">
        <v>650</v>
      </c>
      <c r="C186" s="72" t="s">
        <v>243</v>
      </c>
      <c r="D186" s="73"/>
      <c r="E186" s="73"/>
      <c r="F186" s="73">
        <v>157.1</v>
      </c>
      <c r="G186" s="73"/>
      <c r="H186" s="73"/>
    </row>
    <row r="187" spans="1:8" s="71" customFormat="1" x14ac:dyDescent="0.3">
      <c r="A187" s="72" t="s">
        <v>409</v>
      </c>
      <c r="B187" s="72" t="s">
        <v>650</v>
      </c>
      <c r="C187" s="72" t="s">
        <v>410</v>
      </c>
      <c r="D187" s="73"/>
      <c r="E187" s="73"/>
      <c r="F187" s="73">
        <v>157.1</v>
      </c>
      <c r="G187" s="73"/>
      <c r="H187" s="73"/>
    </row>
    <row r="188" spans="1:8" s="71" customFormat="1" x14ac:dyDescent="0.3">
      <c r="A188" s="72" t="s">
        <v>254</v>
      </c>
      <c r="B188" s="72" t="s">
        <v>650</v>
      </c>
      <c r="C188" s="72" t="s">
        <v>255</v>
      </c>
      <c r="D188" s="73">
        <v>1200</v>
      </c>
      <c r="E188" s="73">
        <v>400</v>
      </c>
      <c r="F188" s="73">
        <v>605</v>
      </c>
      <c r="G188" s="73" t="s">
        <v>531</v>
      </c>
      <c r="H188" s="73">
        <v>151.25</v>
      </c>
    </row>
    <row r="189" spans="1:8" s="71" customFormat="1" x14ac:dyDescent="0.3">
      <c r="A189" s="72" t="s">
        <v>262</v>
      </c>
      <c r="B189" s="72" t="s">
        <v>650</v>
      </c>
      <c r="C189" s="72" t="s">
        <v>263</v>
      </c>
      <c r="D189" s="73">
        <v>1200</v>
      </c>
      <c r="E189" s="73">
        <v>400</v>
      </c>
      <c r="F189" s="73">
        <v>605</v>
      </c>
      <c r="G189" s="73" t="s">
        <v>531</v>
      </c>
      <c r="H189" s="73">
        <v>151.25</v>
      </c>
    </row>
    <row r="190" spans="1:8" s="71" customFormat="1" x14ac:dyDescent="0.3">
      <c r="A190" s="72" t="s">
        <v>374</v>
      </c>
      <c r="B190" s="72" t="s">
        <v>650</v>
      </c>
      <c r="C190" s="72" t="s">
        <v>375</v>
      </c>
      <c r="D190" s="73"/>
      <c r="E190" s="73">
        <v>300</v>
      </c>
      <c r="F190" s="73"/>
      <c r="G190" s="73"/>
      <c r="H190" s="73"/>
    </row>
    <row r="191" spans="1:8" s="71" customFormat="1" x14ac:dyDescent="0.3">
      <c r="A191" s="72" t="s">
        <v>376</v>
      </c>
      <c r="B191" s="72" t="s">
        <v>650</v>
      </c>
      <c r="C191" s="72" t="s">
        <v>375</v>
      </c>
      <c r="D191" s="73"/>
      <c r="E191" s="73">
        <v>300</v>
      </c>
      <c r="F191" s="73"/>
      <c r="G191" s="73"/>
      <c r="H191" s="73"/>
    </row>
    <row r="192" spans="1:8" s="71" customFormat="1" x14ac:dyDescent="0.3">
      <c r="A192" s="72" t="s">
        <v>377</v>
      </c>
      <c r="B192" s="72" t="s">
        <v>650</v>
      </c>
      <c r="C192" s="72" t="s">
        <v>378</v>
      </c>
      <c r="D192" s="73"/>
      <c r="E192" s="73">
        <v>300</v>
      </c>
      <c r="F192" s="73"/>
      <c r="G192" s="73"/>
      <c r="H192" s="73"/>
    </row>
    <row r="193" spans="1:8" s="71" customFormat="1" x14ac:dyDescent="0.3">
      <c r="A193" s="72" t="s">
        <v>344</v>
      </c>
      <c r="B193" s="72" t="s">
        <v>650</v>
      </c>
      <c r="C193" s="72" t="s">
        <v>345</v>
      </c>
      <c r="D193" s="73">
        <v>10054.799999999999</v>
      </c>
      <c r="E193" s="73">
        <v>15000</v>
      </c>
      <c r="F193" s="73">
        <v>10236.39</v>
      </c>
      <c r="G193" s="73" t="s">
        <v>532</v>
      </c>
      <c r="H193" s="73">
        <v>68.239999999999995</v>
      </c>
    </row>
    <row r="194" spans="1:8" s="71" customFormat="1" x14ac:dyDescent="0.3">
      <c r="A194" s="72" t="s">
        <v>346</v>
      </c>
      <c r="B194" s="72" t="s">
        <v>650</v>
      </c>
      <c r="C194" s="72" t="s">
        <v>347</v>
      </c>
      <c r="D194" s="73">
        <v>10054.799999999999</v>
      </c>
      <c r="E194" s="73">
        <v>15000</v>
      </c>
      <c r="F194" s="73">
        <v>10236.39</v>
      </c>
      <c r="G194" s="73" t="s">
        <v>532</v>
      </c>
      <c r="H194" s="73">
        <v>68.239999999999995</v>
      </c>
    </row>
    <row r="195" spans="1:8" s="71" customFormat="1" x14ac:dyDescent="0.3">
      <c r="A195" s="72" t="s">
        <v>379</v>
      </c>
      <c r="B195" s="72" t="s">
        <v>650</v>
      </c>
      <c r="C195" s="72" t="s">
        <v>380</v>
      </c>
      <c r="D195" s="73">
        <v>10054.799999999999</v>
      </c>
      <c r="E195" s="73">
        <v>15000</v>
      </c>
      <c r="F195" s="73">
        <v>10236.39</v>
      </c>
      <c r="G195" s="73" t="s">
        <v>532</v>
      </c>
      <c r="H195" s="73">
        <v>68.239999999999995</v>
      </c>
    </row>
    <row r="196" spans="1:8" s="71" customFormat="1" x14ac:dyDescent="0.3">
      <c r="A196" s="72" t="s">
        <v>381</v>
      </c>
      <c r="B196" s="72" t="s">
        <v>650</v>
      </c>
      <c r="C196" s="72" t="s">
        <v>382</v>
      </c>
      <c r="D196" s="73">
        <v>10054.799999999999</v>
      </c>
      <c r="E196" s="73">
        <v>15000</v>
      </c>
      <c r="F196" s="73">
        <v>10236.39</v>
      </c>
      <c r="G196" s="73" t="s">
        <v>532</v>
      </c>
      <c r="H196" s="73">
        <v>68.239999999999995</v>
      </c>
    </row>
    <row r="197" spans="1:8" s="71" customFormat="1" x14ac:dyDescent="0.3">
      <c r="A197" s="72" t="s">
        <v>383</v>
      </c>
      <c r="B197" s="72" t="s">
        <v>650</v>
      </c>
      <c r="C197" s="72" t="s">
        <v>384</v>
      </c>
      <c r="D197" s="73"/>
      <c r="E197" s="73">
        <v>1200</v>
      </c>
      <c r="F197" s="73"/>
      <c r="G197" s="73"/>
      <c r="H197" s="73"/>
    </row>
    <row r="198" spans="1:8" s="71" customFormat="1" x14ac:dyDescent="0.3">
      <c r="A198" s="72" t="s">
        <v>385</v>
      </c>
      <c r="B198" s="72" t="s">
        <v>650</v>
      </c>
      <c r="C198" s="72" t="s">
        <v>386</v>
      </c>
      <c r="D198" s="73"/>
      <c r="E198" s="73">
        <v>1200</v>
      </c>
      <c r="F198" s="73"/>
      <c r="G198" s="73"/>
      <c r="H198" s="73"/>
    </row>
    <row r="199" spans="1:8" s="71" customFormat="1" x14ac:dyDescent="0.3">
      <c r="A199" s="72" t="s">
        <v>387</v>
      </c>
      <c r="B199" s="72" t="s">
        <v>650</v>
      </c>
      <c r="C199" s="72" t="s">
        <v>388</v>
      </c>
      <c r="D199" s="73"/>
      <c r="E199" s="73">
        <v>1200</v>
      </c>
      <c r="F199" s="73"/>
      <c r="G199" s="73"/>
      <c r="H199" s="73"/>
    </row>
    <row r="200" spans="1:8" s="71" customFormat="1" x14ac:dyDescent="0.3">
      <c r="A200" s="72" t="s">
        <v>389</v>
      </c>
      <c r="B200" s="72" t="s">
        <v>650</v>
      </c>
      <c r="C200" s="72" t="s">
        <v>390</v>
      </c>
      <c r="D200" s="73"/>
      <c r="E200" s="73">
        <v>1200</v>
      </c>
      <c r="F200" s="73"/>
      <c r="G200" s="73"/>
      <c r="H200" s="73"/>
    </row>
    <row r="201" spans="1:8" s="71" customFormat="1" x14ac:dyDescent="0.3">
      <c r="A201" s="72" t="s">
        <v>353</v>
      </c>
      <c r="B201" s="72" t="s">
        <v>650</v>
      </c>
      <c r="C201" s="72" t="s">
        <v>354</v>
      </c>
      <c r="D201" s="73"/>
      <c r="E201" s="73"/>
      <c r="F201" s="73"/>
      <c r="G201" s="73"/>
      <c r="H201" s="73"/>
    </row>
    <row r="202" spans="1:8" s="71" customFormat="1" x14ac:dyDescent="0.3">
      <c r="A202" s="72" t="s">
        <v>355</v>
      </c>
      <c r="B202" s="72" t="s">
        <v>650</v>
      </c>
      <c r="C202" s="72" t="s">
        <v>356</v>
      </c>
      <c r="D202" s="73"/>
      <c r="E202" s="73"/>
      <c r="F202" s="73"/>
      <c r="G202" s="73"/>
      <c r="H202" s="73"/>
    </row>
    <row r="203" spans="1:8" s="71" customFormat="1" x14ac:dyDescent="0.3">
      <c r="A203" s="72" t="s">
        <v>357</v>
      </c>
      <c r="B203" s="72" t="s">
        <v>650</v>
      </c>
      <c r="C203" s="72" t="s">
        <v>358</v>
      </c>
      <c r="D203" s="73"/>
      <c r="E203" s="73"/>
      <c r="F203" s="73"/>
      <c r="G203" s="73"/>
      <c r="H203" s="73"/>
    </row>
    <row r="204" spans="1:8" s="71" customFormat="1" x14ac:dyDescent="0.3">
      <c r="A204" s="72" t="s">
        <v>359</v>
      </c>
      <c r="B204" s="72" t="s">
        <v>650</v>
      </c>
      <c r="C204" s="72" t="s">
        <v>360</v>
      </c>
      <c r="D204" s="73"/>
      <c r="E204" s="73"/>
      <c r="F204" s="73"/>
      <c r="G204" s="73"/>
      <c r="H204" s="73"/>
    </row>
    <row r="205" spans="1:8" s="71" customFormat="1" x14ac:dyDescent="0.3">
      <c r="A205" s="72" t="s">
        <v>361</v>
      </c>
      <c r="B205" s="72" t="s">
        <v>650</v>
      </c>
      <c r="C205" s="72" t="s">
        <v>362</v>
      </c>
      <c r="D205" s="73"/>
      <c r="E205" s="73"/>
      <c r="F205" s="73"/>
      <c r="G205" s="73"/>
      <c r="H205" s="73"/>
    </row>
    <row r="206" spans="1:8" s="71" customFormat="1" x14ac:dyDescent="0.3">
      <c r="A206" s="72" t="s">
        <v>651</v>
      </c>
      <c r="B206" s="72" t="s">
        <v>533</v>
      </c>
      <c r="C206" s="72" t="s">
        <v>534</v>
      </c>
      <c r="D206" s="73"/>
      <c r="E206" s="73"/>
      <c r="F206" s="73">
        <v>9968.24</v>
      </c>
      <c r="G206" s="73"/>
      <c r="H206" s="73"/>
    </row>
    <row r="207" spans="1:8" s="71" customFormat="1" x14ac:dyDescent="0.3">
      <c r="A207" s="72" t="s">
        <v>151</v>
      </c>
      <c r="B207" s="72" t="s">
        <v>533</v>
      </c>
      <c r="C207" s="72" t="s">
        <v>152</v>
      </c>
      <c r="D207" s="73"/>
      <c r="E207" s="73"/>
      <c r="F207" s="73">
        <v>2936.74</v>
      </c>
      <c r="G207" s="73"/>
      <c r="H207" s="73"/>
    </row>
    <row r="208" spans="1:8" s="71" customFormat="1" x14ac:dyDescent="0.3">
      <c r="A208" s="72" t="s">
        <v>153</v>
      </c>
      <c r="B208" s="72" t="s">
        <v>533</v>
      </c>
      <c r="C208" s="72" t="s">
        <v>154</v>
      </c>
      <c r="D208" s="73"/>
      <c r="E208" s="73"/>
      <c r="F208" s="73">
        <v>2936.74</v>
      </c>
      <c r="G208" s="73"/>
      <c r="H208" s="73"/>
    </row>
    <row r="209" spans="1:8" s="71" customFormat="1" x14ac:dyDescent="0.3">
      <c r="A209" s="72" t="s">
        <v>169</v>
      </c>
      <c r="B209" s="72" t="s">
        <v>533</v>
      </c>
      <c r="C209" s="72" t="s">
        <v>170</v>
      </c>
      <c r="D209" s="73"/>
      <c r="E209" s="73"/>
      <c r="F209" s="73">
        <v>749.43</v>
      </c>
      <c r="G209" s="73"/>
      <c r="H209" s="73"/>
    </row>
    <row r="210" spans="1:8" s="71" customFormat="1" x14ac:dyDescent="0.3">
      <c r="A210" s="72" t="s">
        <v>171</v>
      </c>
      <c r="B210" s="72" t="s">
        <v>533</v>
      </c>
      <c r="C210" s="72" t="s">
        <v>172</v>
      </c>
      <c r="D210" s="73"/>
      <c r="E210" s="73"/>
      <c r="F210" s="73">
        <v>455.2</v>
      </c>
      <c r="G210" s="73"/>
      <c r="H210" s="73"/>
    </row>
    <row r="211" spans="1:8" s="71" customFormat="1" x14ac:dyDescent="0.3">
      <c r="A211" s="72" t="s">
        <v>181</v>
      </c>
      <c r="B211" s="72" t="s">
        <v>533</v>
      </c>
      <c r="C211" s="72" t="s">
        <v>182</v>
      </c>
      <c r="D211" s="73"/>
      <c r="E211" s="73"/>
      <c r="F211" s="73">
        <v>455.2</v>
      </c>
      <c r="G211" s="73"/>
      <c r="H211" s="73"/>
    </row>
    <row r="212" spans="1:8" s="71" customFormat="1" x14ac:dyDescent="0.3">
      <c r="A212" s="72" t="s">
        <v>183</v>
      </c>
      <c r="B212" s="72" t="s">
        <v>533</v>
      </c>
      <c r="C212" s="72" t="s">
        <v>184</v>
      </c>
      <c r="D212" s="73"/>
      <c r="E212" s="73"/>
      <c r="F212" s="73">
        <v>294.23</v>
      </c>
      <c r="G212" s="73"/>
      <c r="H212" s="73"/>
    </row>
    <row r="213" spans="1:8" s="71" customFormat="1" x14ac:dyDescent="0.3">
      <c r="A213" s="72" t="s">
        <v>187</v>
      </c>
      <c r="B213" s="72" t="s">
        <v>533</v>
      </c>
      <c r="C213" s="72" t="s">
        <v>188</v>
      </c>
      <c r="D213" s="73"/>
      <c r="E213" s="73"/>
      <c r="F213" s="73">
        <v>294.23</v>
      </c>
      <c r="G213" s="73"/>
      <c r="H213" s="73"/>
    </row>
    <row r="214" spans="1:8" s="71" customFormat="1" x14ac:dyDescent="0.3">
      <c r="A214" s="72" t="s">
        <v>206</v>
      </c>
      <c r="B214" s="72" t="s">
        <v>533</v>
      </c>
      <c r="C214" s="72" t="s">
        <v>207</v>
      </c>
      <c r="D214" s="73"/>
      <c r="E214" s="73"/>
      <c r="F214" s="73">
        <v>2187.31</v>
      </c>
      <c r="G214" s="73"/>
      <c r="H214" s="73"/>
    </row>
    <row r="215" spans="1:8" s="71" customFormat="1" x14ac:dyDescent="0.3">
      <c r="A215" s="72" t="s">
        <v>254</v>
      </c>
      <c r="B215" s="72" t="s">
        <v>533</v>
      </c>
      <c r="C215" s="72" t="s">
        <v>255</v>
      </c>
      <c r="D215" s="73"/>
      <c r="E215" s="73"/>
      <c r="F215" s="73">
        <v>2187.31</v>
      </c>
      <c r="G215" s="73"/>
      <c r="H215" s="73"/>
    </row>
    <row r="216" spans="1:8" s="71" customFormat="1" x14ac:dyDescent="0.3">
      <c r="A216" s="72" t="s">
        <v>262</v>
      </c>
      <c r="B216" s="72" t="s">
        <v>533</v>
      </c>
      <c r="C216" s="72" t="s">
        <v>263</v>
      </c>
      <c r="D216" s="73"/>
      <c r="E216" s="73"/>
      <c r="F216" s="73">
        <v>2187.31</v>
      </c>
      <c r="G216" s="73"/>
      <c r="H216" s="73"/>
    </row>
    <row r="217" spans="1:8" s="71" customFormat="1" x14ac:dyDescent="0.3">
      <c r="A217" s="72" t="s">
        <v>353</v>
      </c>
      <c r="B217" s="72" t="s">
        <v>533</v>
      </c>
      <c r="C217" s="72" t="s">
        <v>354</v>
      </c>
      <c r="D217" s="73"/>
      <c r="E217" s="73"/>
      <c r="F217" s="73">
        <v>7031.5</v>
      </c>
      <c r="G217" s="73"/>
      <c r="H217" s="73"/>
    </row>
    <row r="218" spans="1:8" s="71" customFormat="1" x14ac:dyDescent="0.3">
      <c r="A218" s="72" t="s">
        <v>355</v>
      </c>
      <c r="B218" s="72" t="s">
        <v>533</v>
      </c>
      <c r="C218" s="72" t="s">
        <v>356</v>
      </c>
      <c r="D218" s="73"/>
      <c r="E218" s="73"/>
      <c r="F218" s="73">
        <v>7031.5</v>
      </c>
      <c r="G218" s="73"/>
      <c r="H218" s="73"/>
    </row>
    <row r="219" spans="1:8" s="71" customFormat="1" x14ac:dyDescent="0.3">
      <c r="A219" s="72" t="s">
        <v>357</v>
      </c>
      <c r="B219" s="72" t="s">
        <v>533</v>
      </c>
      <c r="C219" s="72" t="s">
        <v>358</v>
      </c>
      <c r="D219" s="73"/>
      <c r="E219" s="73"/>
      <c r="F219" s="73">
        <v>7031.5</v>
      </c>
      <c r="G219" s="73"/>
      <c r="H219" s="73"/>
    </row>
    <row r="220" spans="1:8" s="71" customFormat="1" x14ac:dyDescent="0.3">
      <c r="A220" s="72" t="s">
        <v>359</v>
      </c>
      <c r="B220" s="72" t="s">
        <v>533</v>
      </c>
      <c r="C220" s="72" t="s">
        <v>360</v>
      </c>
      <c r="D220" s="73"/>
      <c r="E220" s="73"/>
      <c r="F220" s="73">
        <v>1000</v>
      </c>
      <c r="G220" s="73"/>
      <c r="H220" s="73"/>
    </row>
    <row r="221" spans="1:8" s="71" customFormat="1" x14ac:dyDescent="0.3">
      <c r="A221" s="72" t="s">
        <v>361</v>
      </c>
      <c r="B221" s="72" t="s">
        <v>533</v>
      </c>
      <c r="C221" s="72" t="s">
        <v>362</v>
      </c>
      <c r="D221" s="73"/>
      <c r="E221" s="73"/>
      <c r="F221" s="73">
        <v>1000</v>
      </c>
      <c r="G221" s="73"/>
      <c r="H221" s="73"/>
    </row>
    <row r="222" spans="1:8" s="71" customFormat="1" x14ac:dyDescent="0.3">
      <c r="A222" s="72" t="s">
        <v>399</v>
      </c>
      <c r="B222" s="72" t="s">
        <v>533</v>
      </c>
      <c r="C222" s="72" t="s">
        <v>400</v>
      </c>
      <c r="D222" s="73"/>
      <c r="E222" s="73"/>
      <c r="F222" s="73">
        <v>6031.5</v>
      </c>
      <c r="G222" s="73"/>
      <c r="H222" s="73"/>
    </row>
    <row r="223" spans="1:8" s="71" customFormat="1" x14ac:dyDescent="0.3">
      <c r="A223" s="72" t="s">
        <v>520</v>
      </c>
      <c r="B223" s="72" t="s">
        <v>533</v>
      </c>
      <c r="C223" s="72" t="s">
        <v>521</v>
      </c>
      <c r="D223" s="73"/>
      <c r="E223" s="73"/>
      <c r="F223" s="73">
        <v>178.99</v>
      </c>
      <c r="G223" s="73"/>
      <c r="H223" s="73"/>
    </row>
    <row r="224" spans="1:8" s="71" customFormat="1" x14ac:dyDescent="0.3">
      <c r="A224" s="72" t="s">
        <v>401</v>
      </c>
      <c r="B224" s="72" t="s">
        <v>533</v>
      </c>
      <c r="C224" s="72" t="s">
        <v>402</v>
      </c>
      <c r="D224" s="73"/>
      <c r="E224" s="73"/>
      <c r="F224" s="73">
        <v>5852.51</v>
      </c>
      <c r="G224" s="73"/>
      <c r="H224" s="73"/>
    </row>
    <row r="225" spans="1:8" s="71" customFormat="1" x14ac:dyDescent="0.3">
      <c r="A225" s="72" t="s">
        <v>391</v>
      </c>
      <c r="B225" s="72"/>
      <c r="C225" s="72" t="s">
        <v>392</v>
      </c>
      <c r="D225" s="73">
        <v>96411.64</v>
      </c>
      <c r="E225" s="73">
        <v>214860</v>
      </c>
      <c r="F225" s="73">
        <v>103681.41</v>
      </c>
      <c r="G225" s="73" t="s">
        <v>535</v>
      </c>
      <c r="H225" s="73">
        <v>48.26</v>
      </c>
    </row>
    <row r="226" spans="1:8" s="71" customFormat="1" x14ac:dyDescent="0.3">
      <c r="A226" s="72" t="s">
        <v>644</v>
      </c>
      <c r="B226" s="72" t="s">
        <v>509</v>
      </c>
      <c r="C226" s="72" t="s">
        <v>341</v>
      </c>
      <c r="D226" s="73">
        <v>70712.89</v>
      </c>
      <c r="E226" s="73">
        <v>154860</v>
      </c>
      <c r="F226" s="73">
        <v>74778.17</v>
      </c>
      <c r="G226" s="73" t="s">
        <v>536</v>
      </c>
      <c r="H226" s="73">
        <v>48.29</v>
      </c>
    </row>
    <row r="227" spans="1:8" s="71" customFormat="1" x14ac:dyDescent="0.3">
      <c r="A227" s="72" t="s">
        <v>151</v>
      </c>
      <c r="B227" s="72" t="s">
        <v>509</v>
      </c>
      <c r="C227" s="72" t="s">
        <v>152</v>
      </c>
      <c r="D227" s="73">
        <v>70712.89</v>
      </c>
      <c r="E227" s="73">
        <v>154860</v>
      </c>
      <c r="F227" s="73">
        <v>74778.17</v>
      </c>
      <c r="G227" s="73" t="s">
        <v>536</v>
      </c>
      <c r="H227" s="73">
        <v>48.29</v>
      </c>
    </row>
    <row r="228" spans="1:8" s="71" customFormat="1" x14ac:dyDescent="0.3">
      <c r="A228" s="72" t="s">
        <v>298</v>
      </c>
      <c r="B228" s="72" t="s">
        <v>509</v>
      </c>
      <c r="C228" s="72" t="s">
        <v>299</v>
      </c>
      <c r="D228" s="73">
        <v>68459.94</v>
      </c>
      <c r="E228" s="73">
        <v>150860</v>
      </c>
      <c r="F228" s="73">
        <v>72927.17</v>
      </c>
      <c r="G228" s="73" t="s">
        <v>537</v>
      </c>
      <c r="H228" s="73">
        <v>48.34</v>
      </c>
    </row>
    <row r="229" spans="1:8" s="71" customFormat="1" x14ac:dyDescent="0.3">
      <c r="A229" s="72" t="s">
        <v>300</v>
      </c>
      <c r="B229" s="72" t="s">
        <v>509</v>
      </c>
      <c r="C229" s="72" t="s">
        <v>301</v>
      </c>
      <c r="D229" s="73">
        <v>55529.09</v>
      </c>
      <c r="E229" s="73">
        <v>124000</v>
      </c>
      <c r="F229" s="73">
        <v>60073.59</v>
      </c>
      <c r="G229" s="73" t="s">
        <v>538</v>
      </c>
      <c r="H229" s="73">
        <v>48.45</v>
      </c>
    </row>
    <row r="230" spans="1:8" s="71" customFormat="1" x14ac:dyDescent="0.3">
      <c r="A230" s="72" t="s">
        <v>302</v>
      </c>
      <c r="B230" s="72" t="s">
        <v>509</v>
      </c>
      <c r="C230" s="72" t="s">
        <v>303</v>
      </c>
      <c r="D230" s="73">
        <v>55529.09</v>
      </c>
      <c r="E230" s="73">
        <v>124000</v>
      </c>
      <c r="F230" s="73">
        <v>60073.59</v>
      </c>
      <c r="G230" s="73" t="s">
        <v>538</v>
      </c>
      <c r="H230" s="73">
        <v>48.45</v>
      </c>
    </row>
    <row r="231" spans="1:8" s="71" customFormat="1" x14ac:dyDescent="0.3">
      <c r="A231" s="72" t="s">
        <v>304</v>
      </c>
      <c r="B231" s="72" t="s">
        <v>509</v>
      </c>
      <c r="C231" s="72" t="s">
        <v>305</v>
      </c>
      <c r="D231" s="73">
        <v>55529.09</v>
      </c>
      <c r="E231" s="73">
        <v>124000</v>
      </c>
      <c r="F231" s="73">
        <v>60073.59</v>
      </c>
      <c r="G231" s="73" t="s">
        <v>538</v>
      </c>
      <c r="H231" s="73">
        <v>48.45</v>
      </c>
    </row>
    <row r="232" spans="1:8" s="71" customFormat="1" x14ac:dyDescent="0.3">
      <c r="A232" s="72" t="s">
        <v>312</v>
      </c>
      <c r="B232" s="72" t="s">
        <v>509</v>
      </c>
      <c r="C232" s="72" t="s">
        <v>313</v>
      </c>
      <c r="D232" s="73">
        <v>2400</v>
      </c>
      <c r="E232" s="73">
        <v>6400</v>
      </c>
      <c r="F232" s="73">
        <v>2941.44</v>
      </c>
      <c r="G232" s="73" t="s">
        <v>539</v>
      </c>
      <c r="H232" s="73">
        <v>45.96</v>
      </c>
    </row>
    <row r="233" spans="1:8" s="71" customFormat="1" x14ac:dyDescent="0.3">
      <c r="A233" s="72" t="s">
        <v>314</v>
      </c>
      <c r="B233" s="72" t="s">
        <v>509</v>
      </c>
      <c r="C233" s="72" t="s">
        <v>313</v>
      </c>
      <c r="D233" s="73">
        <v>2400</v>
      </c>
      <c r="E233" s="73">
        <v>6400</v>
      </c>
      <c r="F233" s="73">
        <v>2941.44</v>
      </c>
      <c r="G233" s="73" t="s">
        <v>539</v>
      </c>
      <c r="H233" s="73">
        <v>45.96</v>
      </c>
    </row>
    <row r="234" spans="1:8" s="71" customFormat="1" x14ac:dyDescent="0.3">
      <c r="A234" s="72" t="s">
        <v>315</v>
      </c>
      <c r="B234" s="72" t="s">
        <v>509</v>
      </c>
      <c r="C234" s="72" t="s">
        <v>316</v>
      </c>
      <c r="D234" s="73">
        <v>600</v>
      </c>
      <c r="E234" s="73">
        <v>2900</v>
      </c>
      <c r="F234" s="73">
        <v>700</v>
      </c>
      <c r="G234" s="73" t="s">
        <v>540</v>
      </c>
      <c r="H234" s="73">
        <v>24.14</v>
      </c>
    </row>
    <row r="235" spans="1:8" s="71" customFormat="1" x14ac:dyDescent="0.3">
      <c r="A235" s="72" t="s">
        <v>317</v>
      </c>
      <c r="B235" s="72" t="s">
        <v>509</v>
      </c>
      <c r="C235" s="72" t="s">
        <v>318</v>
      </c>
      <c r="D235" s="73"/>
      <c r="E235" s="73">
        <v>800</v>
      </c>
      <c r="F235" s="73"/>
      <c r="G235" s="73"/>
      <c r="H235" s="73"/>
    </row>
    <row r="236" spans="1:8" s="71" customFormat="1" x14ac:dyDescent="0.3">
      <c r="A236" s="72" t="s">
        <v>321</v>
      </c>
      <c r="B236" s="72" t="s">
        <v>509</v>
      </c>
      <c r="C236" s="72" t="s">
        <v>322</v>
      </c>
      <c r="D236" s="73"/>
      <c r="E236" s="73">
        <v>900</v>
      </c>
      <c r="F236" s="73">
        <v>441.44</v>
      </c>
      <c r="G236" s="73" t="s">
        <v>541</v>
      </c>
      <c r="H236" s="73">
        <v>49.05</v>
      </c>
    </row>
    <row r="237" spans="1:8" s="71" customFormat="1" x14ac:dyDescent="0.3">
      <c r="A237" s="72" t="s">
        <v>323</v>
      </c>
      <c r="B237" s="72" t="s">
        <v>509</v>
      </c>
      <c r="C237" s="72" t="s">
        <v>324</v>
      </c>
      <c r="D237" s="73">
        <v>1800</v>
      </c>
      <c r="E237" s="73">
        <v>1800</v>
      </c>
      <c r="F237" s="73">
        <v>1800</v>
      </c>
      <c r="G237" s="73" t="s">
        <v>542</v>
      </c>
      <c r="H237" s="73">
        <v>100</v>
      </c>
    </row>
    <row r="238" spans="1:8" s="71" customFormat="1" x14ac:dyDescent="0.3">
      <c r="A238" s="72" t="s">
        <v>327</v>
      </c>
      <c r="B238" s="72" t="s">
        <v>509</v>
      </c>
      <c r="C238" s="72" t="s">
        <v>328</v>
      </c>
      <c r="D238" s="73">
        <v>10530.85</v>
      </c>
      <c r="E238" s="73">
        <v>20460</v>
      </c>
      <c r="F238" s="73">
        <v>9912.14</v>
      </c>
      <c r="G238" s="73" t="s">
        <v>538</v>
      </c>
      <c r="H238" s="73">
        <v>48.45</v>
      </c>
    </row>
    <row r="239" spans="1:8" s="71" customFormat="1" x14ac:dyDescent="0.3">
      <c r="A239" s="72" t="s">
        <v>329</v>
      </c>
      <c r="B239" s="72" t="s">
        <v>509</v>
      </c>
      <c r="C239" s="72" t="s">
        <v>330</v>
      </c>
      <c r="D239" s="73">
        <v>10530.85</v>
      </c>
      <c r="E239" s="73">
        <v>20460</v>
      </c>
      <c r="F239" s="73">
        <v>9912.14</v>
      </c>
      <c r="G239" s="73" t="s">
        <v>538</v>
      </c>
      <c r="H239" s="73">
        <v>48.45</v>
      </c>
    </row>
    <row r="240" spans="1:8" s="71" customFormat="1" x14ac:dyDescent="0.3">
      <c r="A240" s="72" t="s">
        <v>331</v>
      </c>
      <c r="B240" s="72" t="s">
        <v>509</v>
      </c>
      <c r="C240" s="72" t="s">
        <v>332</v>
      </c>
      <c r="D240" s="73">
        <v>10530.85</v>
      </c>
      <c r="E240" s="73">
        <v>20460</v>
      </c>
      <c r="F240" s="73">
        <v>9912.14</v>
      </c>
      <c r="G240" s="73" t="s">
        <v>538</v>
      </c>
      <c r="H240" s="73">
        <v>48.45</v>
      </c>
    </row>
    <row r="241" spans="1:8" s="71" customFormat="1" x14ac:dyDescent="0.3">
      <c r="A241" s="72" t="s">
        <v>153</v>
      </c>
      <c r="B241" s="72" t="s">
        <v>509</v>
      </c>
      <c r="C241" s="72" t="s">
        <v>154</v>
      </c>
      <c r="D241" s="73">
        <v>2252.9499999999998</v>
      </c>
      <c r="E241" s="73">
        <v>4000</v>
      </c>
      <c r="F241" s="73">
        <v>1851</v>
      </c>
      <c r="G241" s="73" t="s">
        <v>543</v>
      </c>
      <c r="H241" s="73">
        <v>46.28</v>
      </c>
    </row>
    <row r="242" spans="1:8" s="71" customFormat="1" x14ac:dyDescent="0.3">
      <c r="A242" s="72" t="s">
        <v>155</v>
      </c>
      <c r="B242" s="72" t="s">
        <v>509</v>
      </c>
      <c r="C242" s="72" t="s">
        <v>156</v>
      </c>
      <c r="D242" s="73">
        <v>2252.9499999999998</v>
      </c>
      <c r="E242" s="73">
        <v>4000</v>
      </c>
      <c r="F242" s="73">
        <v>1851</v>
      </c>
      <c r="G242" s="73" t="s">
        <v>543</v>
      </c>
      <c r="H242" s="73">
        <v>46.28</v>
      </c>
    </row>
    <row r="243" spans="1:8" s="71" customFormat="1" x14ac:dyDescent="0.3">
      <c r="A243" s="72" t="s">
        <v>333</v>
      </c>
      <c r="B243" s="72" t="s">
        <v>509</v>
      </c>
      <c r="C243" s="72" t="s">
        <v>334</v>
      </c>
      <c r="D243" s="73">
        <v>2252.9499999999998</v>
      </c>
      <c r="E243" s="73">
        <v>4000</v>
      </c>
      <c r="F243" s="73">
        <v>1851</v>
      </c>
      <c r="G243" s="73" t="s">
        <v>543</v>
      </c>
      <c r="H243" s="73">
        <v>46.28</v>
      </c>
    </row>
    <row r="244" spans="1:8" s="71" customFormat="1" x14ac:dyDescent="0.3">
      <c r="A244" s="72" t="s">
        <v>335</v>
      </c>
      <c r="B244" s="72" t="s">
        <v>509</v>
      </c>
      <c r="C244" s="72" t="s">
        <v>336</v>
      </c>
      <c r="D244" s="73">
        <v>2252.9499999999998</v>
      </c>
      <c r="E244" s="73">
        <v>4000</v>
      </c>
      <c r="F244" s="73">
        <v>1851</v>
      </c>
      <c r="G244" s="73" t="s">
        <v>543</v>
      </c>
      <c r="H244" s="73">
        <v>46.28</v>
      </c>
    </row>
    <row r="245" spans="1:8" s="71" customFormat="1" x14ac:dyDescent="0.3">
      <c r="A245" s="72" t="s">
        <v>649</v>
      </c>
      <c r="B245" s="72" t="s">
        <v>650</v>
      </c>
      <c r="C245" s="72" t="s">
        <v>367</v>
      </c>
      <c r="D245" s="73">
        <v>25698.75</v>
      </c>
      <c r="E245" s="73">
        <v>60000</v>
      </c>
      <c r="F245" s="73">
        <v>22784.77</v>
      </c>
      <c r="G245" s="73" t="s">
        <v>544</v>
      </c>
      <c r="H245" s="73">
        <v>37.97</v>
      </c>
    </row>
    <row r="246" spans="1:8" s="71" customFormat="1" x14ac:dyDescent="0.3">
      <c r="A246" s="72" t="s">
        <v>151</v>
      </c>
      <c r="B246" s="72" t="s">
        <v>650</v>
      </c>
      <c r="C246" s="72" t="s">
        <v>152</v>
      </c>
      <c r="D246" s="73">
        <v>25698.75</v>
      </c>
      <c r="E246" s="73">
        <v>59300</v>
      </c>
      <c r="F246" s="73">
        <v>22433.09</v>
      </c>
      <c r="G246" s="73" t="s">
        <v>545</v>
      </c>
      <c r="H246" s="73">
        <v>37.83</v>
      </c>
    </row>
    <row r="247" spans="1:8" s="71" customFormat="1" x14ac:dyDescent="0.3">
      <c r="A247" s="72" t="s">
        <v>153</v>
      </c>
      <c r="B247" s="72" t="s">
        <v>650</v>
      </c>
      <c r="C247" s="72" t="s">
        <v>154</v>
      </c>
      <c r="D247" s="73">
        <v>25698.75</v>
      </c>
      <c r="E247" s="73">
        <v>59300</v>
      </c>
      <c r="F247" s="73">
        <v>21902.26</v>
      </c>
      <c r="G247" s="73" t="s">
        <v>546</v>
      </c>
      <c r="H247" s="73">
        <v>36.93</v>
      </c>
    </row>
    <row r="248" spans="1:8" s="71" customFormat="1" x14ac:dyDescent="0.3">
      <c r="A248" s="72" t="s">
        <v>169</v>
      </c>
      <c r="B248" s="72" t="s">
        <v>650</v>
      </c>
      <c r="C248" s="72" t="s">
        <v>170</v>
      </c>
      <c r="D248" s="73">
        <v>24504.55</v>
      </c>
      <c r="E248" s="73">
        <v>57500</v>
      </c>
      <c r="F248" s="73">
        <v>19902.87</v>
      </c>
      <c r="G248" s="73" t="s">
        <v>547</v>
      </c>
      <c r="H248" s="73">
        <v>34.61</v>
      </c>
    </row>
    <row r="249" spans="1:8" s="71" customFormat="1" x14ac:dyDescent="0.3">
      <c r="A249" s="72" t="s">
        <v>171</v>
      </c>
      <c r="B249" s="72" t="s">
        <v>650</v>
      </c>
      <c r="C249" s="72" t="s">
        <v>172</v>
      </c>
      <c r="D249" s="73">
        <v>1557.09</v>
      </c>
      <c r="E249" s="73">
        <v>600</v>
      </c>
      <c r="F249" s="73">
        <v>1080.2</v>
      </c>
      <c r="G249" s="73" t="s">
        <v>548</v>
      </c>
      <c r="H249" s="73">
        <v>180.03</v>
      </c>
    </row>
    <row r="250" spans="1:8" s="71" customFormat="1" x14ac:dyDescent="0.3">
      <c r="A250" s="72" t="s">
        <v>177</v>
      </c>
      <c r="B250" s="72" t="s">
        <v>650</v>
      </c>
      <c r="C250" s="72" t="s">
        <v>178</v>
      </c>
      <c r="D250" s="73"/>
      <c r="E250" s="73"/>
      <c r="F250" s="73">
        <v>162.82</v>
      </c>
      <c r="G250" s="73"/>
      <c r="H250" s="73"/>
    </row>
    <row r="251" spans="1:8" s="71" customFormat="1" x14ac:dyDescent="0.3">
      <c r="A251" s="72" t="s">
        <v>179</v>
      </c>
      <c r="B251" s="72" t="s">
        <v>650</v>
      </c>
      <c r="C251" s="72" t="s">
        <v>180</v>
      </c>
      <c r="D251" s="73"/>
      <c r="E251" s="73">
        <v>300</v>
      </c>
      <c r="F251" s="73">
        <v>863</v>
      </c>
      <c r="G251" s="73" t="s">
        <v>549</v>
      </c>
      <c r="H251" s="73">
        <v>287.67</v>
      </c>
    </row>
    <row r="252" spans="1:8" s="71" customFormat="1" x14ac:dyDescent="0.3">
      <c r="A252" s="72" t="s">
        <v>181</v>
      </c>
      <c r="B252" s="72" t="s">
        <v>650</v>
      </c>
      <c r="C252" s="72" t="s">
        <v>182</v>
      </c>
      <c r="D252" s="73">
        <v>1557.09</v>
      </c>
      <c r="E252" s="73">
        <v>300</v>
      </c>
      <c r="F252" s="73">
        <v>54.38</v>
      </c>
      <c r="G252" s="73" t="s">
        <v>550</v>
      </c>
      <c r="H252" s="73">
        <v>18.13</v>
      </c>
    </row>
    <row r="253" spans="1:8" s="71" customFormat="1" x14ac:dyDescent="0.3">
      <c r="A253" s="72" t="s">
        <v>393</v>
      </c>
      <c r="B253" s="72" t="s">
        <v>650</v>
      </c>
      <c r="C253" s="72" t="s">
        <v>394</v>
      </c>
      <c r="D253" s="73">
        <v>22553.06</v>
      </c>
      <c r="E253" s="73">
        <v>54900</v>
      </c>
      <c r="F253" s="73">
        <v>16790.02</v>
      </c>
      <c r="G253" s="73" t="s">
        <v>551</v>
      </c>
      <c r="H253" s="73">
        <v>30.58</v>
      </c>
    </row>
    <row r="254" spans="1:8" s="71" customFormat="1" x14ac:dyDescent="0.3">
      <c r="A254" s="72" t="s">
        <v>395</v>
      </c>
      <c r="B254" s="72" t="s">
        <v>650</v>
      </c>
      <c r="C254" s="72" t="s">
        <v>396</v>
      </c>
      <c r="D254" s="73">
        <v>22553.06</v>
      </c>
      <c r="E254" s="73">
        <v>54900</v>
      </c>
      <c r="F254" s="73">
        <v>16790.02</v>
      </c>
      <c r="G254" s="73" t="s">
        <v>551</v>
      </c>
      <c r="H254" s="73">
        <v>30.58</v>
      </c>
    </row>
    <row r="255" spans="1:8" s="71" customFormat="1" x14ac:dyDescent="0.3">
      <c r="A255" s="72" t="s">
        <v>183</v>
      </c>
      <c r="B255" s="72" t="s">
        <v>650</v>
      </c>
      <c r="C255" s="72" t="s">
        <v>184</v>
      </c>
      <c r="D255" s="73">
        <v>394.4</v>
      </c>
      <c r="E255" s="73">
        <v>2000</v>
      </c>
      <c r="F255" s="73">
        <v>1389.21</v>
      </c>
      <c r="G255" s="73" t="s">
        <v>552</v>
      </c>
      <c r="H255" s="73">
        <v>69.459999999999994</v>
      </c>
    </row>
    <row r="256" spans="1:8" s="71" customFormat="1" x14ac:dyDescent="0.3">
      <c r="A256" s="72" t="s">
        <v>185</v>
      </c>
      <c r="B256" s="72" t="s">
        <v>650</v>
      </c>
      <c r="C256" s="72" t="s">
        <v>186</v>
      </c>
      <c r="D256" s="73"/>
      <c r="E256" s="73">
        <v>1000</v>
      </c>
      <c r="F256" s="73">
        <v>1145.8699999999999</v>
      </c>
      <c r="G256" s="73" t="s">
        <v>553</v>
      </c>
      <c r="H256" s="73">
        <v>114.59</v>
      </c>
    </row>
    <row r="257" spans="1:8" s="71" customFormat="1" x14ac:dyDescent="0.3">
      <c r="A257" s="72" t="s">
        <v>397</v>
      </c>
      <c r="B257" s="72" t="s">
        <v>650</v>
      </c>
      <c r="C257" s="72" t="s">
        <v>398</v>
      </c>
      <c r="D257" s="73">
        <v>394.4</v>
      </c>
      <c r="E257" s="73">
        <v>1000</v>
      </c>
      <c r="F257" s="73">
        <v>243.34</v>
      </c>
      <c r="G257" s="73" t="s">
        <v>554</v>
      </c>
      <c r="H257" s="73">
        <v>24.33</v>
      </c>
    </row>
    <row r="258" spans="1:8" s="71" customFormat="1" x14ac:dyDescent="0.3">
      <c r="A258" s="72" t="s">
        <v>199</v>
      </c>
      <c r="B258" s="72" t="s">
        <v>650</v>
      </c>
      <c r="C258" s="72" t="s">
        <v>200</v>
      </c>
      <c r="D258" s="73"/>
      <c r="E258" s="73"/>
      <c r="F258" s="73">
        <v>643.44000000000005</v>
      </c>
      <c r="G258" s="73"/>
      <c r="H258" s="73"/>
    </row>
    <row r="259" spans="1:8" s="71" customFormat="1" x14ac:dyDescent="0.3">
      <c r="A259" s="72" t="s">
        <v>201</v>
      </c>
      <c r="B259" s="72" t="s">
        <v>650</v>
      </c>
      <c r="C259" s="72" t="s">
        <v>202</v>
      </c>
      <c r="D259" s="73"/>
      <c r="E259" s="73"/>
      <c r="F259" s="73">
        <v>643.44000000000005</v>
      </c>
      <c r="G259" s="73"/>
      <c r="H259" s="73"/>
    </row>
    <row r="260" spans="1:8" s="71" customFormat="1" x14ac:dyDescent="0.3">
      <c r="A260" s="72" t="s">
        <v>206</v>
      </c>
      <c r="B260" s="72" t="s">
        <v>650</v>
      </c>
      <c r="C260" s="72" t="s">
        <v>207</v>
      </c>
      <c r="D260" s="73">
        <v>1194.2</v>
      </c>
      <c r="E260" s="73">
        <v>1800</v>
      </c>
      <c r="F260" s="73">
        <v>1999.39</v>
      </c>
      <c r="G260" s="73" t="s">
        <v>555</v>
      </c>
      <c r="H260" s="73">
        <v>111.08</v>
      </c>
    </row>
    <row r="261" spans="1:8" s="71" customFormat="1" x14ac:dyDescent="0.3">
      <c r="A261" s="72" t="s">
        <v>216</v>
      </c>
      <c r="B261" s="72" t="s">
        <v>650</v>
      </c>
      <c r="C261" s="72" t="s">
        <v>217</v>
      </c>
      <c r="D261" s="73">
        <v>647.70000000000005</v>
      </c>
      <c r="E261" s="73">
        <v>900</v>
      </c>
      <c r="F261" s="73">
        <v>562.5</v>
      </c>
      <c r="G261" s="73" t="s">
        <v>556</v>
      </c>
      <c r="H261" s="73">
        <v>62.5</v>
      </c>
    </row>
    <row r="262" spans="1:8" s="71" customFormat="1" x14ac:dyDescent="0.3">
      <c r="A262" s="72" t="s">
        <v>220</v>
      </c>
      <c r="B262" s="72" t="s">
        <v>650</v>
      </c>
      <c r="C262" s="72" t="s">
        <v>221</v>
      </c>
      <c r="D262" s="73">
        <v>647.70000000000005</v>
      </c>
      <c r="E262" s="73">
        <v>400</v>
      </c>
      <c r="F262" s="73">
        <v>562.5</v>
      </c>
      <c r="G262" s="73" t="s">
        <v>557</v>
      </c>
      <c r="H262" s="73">
        <v>140.63</v>
      </c>
    </row>
    <row r="263" spans="1:8" s="71" customFormat="1" x14ac:dyDescent="0.3">
      <c r="A263" s="72" t="s">
        <v>222</v>
      </c>
      <c r="B263" s="72" t="s">
        <v>650</v>
      </c>
      <c r="C263" s="72" t="s">
        <v>223</v>
      </c>
      <c r="D263" s="73"/>
      <c r="E263" s="73">
        <v>500</v>
      </c>
      <c r="F263" s="73"/>
      <c r="G263" s="73"/>
      <c r="H263" s="73"/>
    </row>
    <row r="264" spans="1:8" s="71" customFormat="1" x14ac:dyDescent="0.3">
      <c r="A264" s="72" t="s">
        <v>224</v>
      </c>
      <c r="B264" s="72" t="s">
        <v>650</v>
      </c>
      <c r="C264" s="72" t="s">
        <v>225</v>
      </c>
      <c r="D264" s="73"/>
      <c r="E264" s="73"/>
      <c r="F264" s="73">
        <v>474.39</v>
      </c>
      <c r="G264" s="73"/>
      <c r="H264" s="73"/>
    </row>
    <row r="265" spans="1:8" s="71" customFormat="1" x14ac:dyDescent="0.3">
      <c r="A265" s="72" t="s">
        <v>226</v>
      </c>
      <c r="B265" s="72" t="s">
        <v>650</v>
      </c>
      <c r="C265" s="72" t="s">
        <v>227</v>
      </c>
      <c r="D265" s="73"/>
      <c r="E265" s="73"/>
      <c r="F265" s="73">
        <v>317.22000000000003</v>
      </c>
      <c r="G265" s="73"/>
      <c r="H265" s="73"/>
    </row>
    <row r="266" spans="1:8" s="71" customFormat="1" x14ac:dyDescent="0.3">
      <c r="A266" s="72" t="s">
        <v>228</v>
      </c>
      <c r="B266" s="72" t="s">
        <v>650</v>
      </c>
      <c r="C266" s="72" t="s">
        <v>229</v>
      </c>
      <c r="D266" s="73"/>
      <c r="E266" s="73"/>
      <c r="F266" s="73">
        <v>157.16999999999999</v>
      </c>
      <c r="G266" s="73"/>
      <c r="H266" s="73"/>
    </row>
    <row r="267" spans="1:8" s="71" customFormat="1" x14ac:dyDescent="0.3">
      <c r="A267" s="72" t="s">
        <v>236</v>
      </c>
      <c r="B267" s="72" t="s">
        <v>650</v>
      </c>
      <c r="C267" s="72" t="s">
        <v>237</v>
      </c>
      <c r="D267" s="73">
        <v>546.5</v>
      </c>
      <c r="E267" s="73">
        <v>900</v>
      </c>
      <c r="F267" s="73">
        <v>362.5</v>
      </c>
      <c r="G267" s="73" t="s">
        <v>558</v>
      </c>
      <c r="H267" s="73">
        <v>40.28</v>
      </c>
    </row>
    <row r="268" spans="1:8" s="71" customFormat="1" x14ac:dyDescent="0.3">
      <c r="A268" s="72" t="s">
        <v>372</v>
      </c>
      <c r="B268" s="72" t="s">
        <v>650</v>
      </c>
      <c r="C268" s="72" t="s">
        <v>373</v>
      </c>
      <c r="D268" s="73">
        <v>546.5</v>
      </c>
      <c r="E268" s="73">
        <v>900</v>
      </c>
      <c r="F268" s="73">
        <v>362.5</v>
      </c>
      <c r="G268" s="73" t="s">
        <v>558</v>
      </c>
      <c r="H268" s="73">
        <v>40.28</v>
      </c>
    </row>
    <row r="269" spans="1:8" s="71" customFormat="1" x14ac:dyDescent="0.3">
      <c r="A269" s="72" t="s">
        <v>242</v>
      </c>
      <c r="B269" s="72" t="s">
        <v>650</v>
      </c>
      <c r="C269" s="72" t="s">
        <v>243</v>
      </c>
      <c r="D269" s="73"/>
      <c r="E269" s="73"/>
      <c r="F269" s="73">
        <v>600</v>
      </c>
      <c r="G269" s="73"/>
      <c r="H269" s="73"/>
    </row>
    <row r="270" spans="1:8" s="71" customFormat="1" x14ac:dyDescent="0.3">
      <c r="A270" s="72" t="s">
        <v>246</v>
      </c>
      <c r="B270" s="72" t="s">
        <v>650</v>
      </c>
      <c r="C270" s="72" t="s">
        <v>247</v>
      </c>
      <c r="D270" s="73"/>
      <c r="E270" s="73"/>
      <c r="F270" s="73">
        <v>600</v>
      </c>
      <c r="G270" s="73"/>
      <c r="H270" s="73"/>
    </row>
    <row r="271" spans="1:8" s="71" customFormat="1" x14ac:dyDescent="0.3">
      <c r="A271" s="72" t="s">
        <v>287</v>
      </c>
      <c r="B271" s="72" t="s">
        <v>650</v>
      </c>
      <c r="C271" s="72" t="s">
        <v>288</v>
      </c>
      <c r="D271" s="73"/>
      <c r="E271" s="73"/>
      <c r="F271" s="73">
        <v>530.83000000000004</v>
      </c>
      <c r="G271" s="73"/>
      <c r="H271" s="73"/>
    </row>
    <row r="272" spans="1:8" s="71" customFormat="1" x14ac:dyDescent="0.3">
      <c r="A272" s="72" t="s">
        <v>289</v>
      </c>
      <c r="B272" s="72" t="s">
        <v>650</v>
      </c>
      <c r="C272" s="72" t="s">
        <v>290</v>
      </c>
      <c r="D272" s="73"/>
      <c r="E272" s="73"/>
      <c r="F272" s="73">
        <v>530.83000000000004</v>
      </c>
      <c r="G272" s="73"/>
      <c r="H272" s="73"/>
    </row>
    <row r="273" spans="1:8" s="71" customFormat="1" x14ac:dyDescent="0.3">
      <c r="A273" s="72" t="s">
        <v>291</v>
      </c>
      <c r="B273" s="72" t="s">
        <v>650</v>
      </c>
      <c r="C273" s="72" t="s">
        <v>292</v>
      </c>
      <c r="D273" s="73"/>
      <c r="E273" s="73"/>
      <c r="F273" s="73">
        <v>530.83000000000004</v>
      </c>
      <c r="G273" s="73"/>
      <c r="H273" s="73"/>
    </row>
    <row r="274" spans="1:8" s="71" customFormat="1" x14ac:dyDescent="0.3">
      <c r="A274" s="72" t="s">
        <v>293</v>
      </c>
      <c r="B274" s="72" t="s">
        <v>650</v>
      </c>
      <c r="C274" s="72" t="s">
        <v>294</v>
      </c>
      <c r="D274" s="73"/>
      <c r="E274" s="73"/>
      <c r="F274" s="73">
        <v>530.83000000000004</v>
      </c>
      <c r="G274" s="73"/>
      <c r="H274" s="73"/>
    </row>
    <row r="275" spans="1:8" s="71" customFormat="1" x14ac:dyDescent="0.3">
      <c r="A275" s="72" t="s">
        <v>353</v>
      </c>
      <c r="B275" s="72" t="s">
        <v>650</v>
      </c>
      <c r="C275" s="72" t="s">
        <v>354</v>
      </c>
      <c r="D275" s="73"/>
      <c r="E275" s="73">
        <v>700</v>
      </c>
      <c r="F275" s="73">
        <v>351.68</v>
      </c>
      <c r="G275" s="73" t="s">
        <v>559</v>
      </c>
      <c r="H275" s="73">
        <v>50.24</v>
      </c>
    </row>
    <row r="276" spans="1:8" s="71" customFormat="1" x14ac:dyDescent="0.3">
      <c r="A276" s="72" t="s">
        <v>355</v>
      </c>
      <c r="B276" s="72" t="s">
        <v>650</v>
      </c>
      <c r="C276" s="72" t="s">
        <v>356</v>
      </c>
      <c r="D276" s="73"/>
      <c r="E276" s="73">
        <v>700</v>
      </c>
      <c r="F276" s="73">
        <v>351.68</v>
      </c>
      <c r="G276" s="73" t="s">
        <v>559</v>
      </c>
      <c r="H276" s="73">
        <v>50.24</v>
      </c>
    </row>
    <row r="277" spans="1:8" s="71" customFormat="1" x14ac:dyDescent="0.3">
      <c r="A277" s="72" t="s">
        <v>357</v>
      </c>
      <c r="B277" s="72" t="s">
        <v>650</v>
      </c>
      <c r="C277" s="72" t="s">
        <v>358</v>
      </c>
      <c r="D277" s="73"/>
      <c r="E277" s="73">
        <v>700</v>
      </c>
      <c r="F277" s="73">
        <v>351.68</v>
      </c>
      <c r="G277" s="73" t="s">
        <v>559</v>
      </c>
      <c r="H277" s="73">
        <v>50.24</v>
      </c>
    </row>
    <row r="278" spans="1:8" s="71" customFormat="1" x14ac:dyDescent="0.3">
      <c r="A278" s="72" t="s">
        <v>399</v>
      </c>
      <c r="B278" s="72" t="s">
        <v>650</v>
      </c>
      <c r="C278" s="72" t="s">
        <v>400</v>
      </c>
      <c r="D278" s="73"/>
      <c r="E278" s="73">
        <v>700</v>
      </c>
      <c r="F278" s="73">
        <v>351.68</v>
      </c>
      <c r="G278" s="73" t="s">
        <v>559</v>
      </c>
      <c r="H278" s="73">
        <v>50.24</v>
      </c>
    </row>
    <row r="279" spans="1:8" s="71" customFormat="1" x14ac:dyDescent="0.3">
      <c r="A279" s="72" t="s">
        <v>520</v>
      </c>
      <c r="B279" s="72" t="s">
        <v>650</v>
      </c>
      <c r="C279" s="72" t="s">
        <v>521</v>
      </c>
      <c r="D279" s="73"/>
      <c r="E279" s="73"/>
      <c r="F279" s="73">
        <v>269.99</v>
      </c>
      <c r="G279" s="73"/>
      <c r="H279" s="73"/>
    </row>
    <row r="280" spans="1:8" s="71" customFormat="1" x14ac:dyDescent="0.3">
      <c r="A280" s="72" t="s">
        <v>401</v>
      </c>
      <c r="B280" s="72" t="s">
        <v>650</v>
      </c>
      <c r="C280" s="72" t="s">
        <v>402</v>
      </c>
      <c r="D280" s="73"/>
      <c r="E280" s="73">
        <v>700</v>
      </c>
      <c r="F280" s="73">
        <v>81.69</v>
      </c>
      <c r="G280" s="73" t="s">
        <v>560</v>
      </c>
      <c r="H280" s="73">
        <v>11.67</v>
      </c>
    </row>
    <row r="281" spans="1:8" s="71" customFormat="1" x14ac:dyDescent="0.3">
      <c r="A281" s="72" t="s">
        <v>651</v>
      </c>
      <c r="B281" s="72" t="s">
        <v>533</v>
      </c>
      <c r="C281" s="72" t="s">
        <v>534</v>
      </c>
      <c r="D281" s="73"/>
      <c r="E281" s="73"/>
      <c r="F281" s="73">
        <v>6118.47</v>
      </c>
      <c r="G281" s="73"/>
      <c r="H281" s="73"/>
    </row>
    <row r="282" spans="1:8" s="71" customFormat="1" x14ac:dyDescent="0.3">
      <c r="A282" s="72" t="s">
        <v>151</v>
      </c>
      <c r="B282" s="72" t="s">
        <v>533</v>
      </c>
      <c r="C282" s="72" t="s">
        <v>152</v>
      </c>
      <c r="D282" s="73"/>
      <c r="E282" s="73"/>
      <c r="F282" s="73">
        <v>6118.47</v>
      </c>
      <c r="G282" s="73"/>
      <c r="H282" s="73"/>
    </row>
    <row r="283" spans="1:8" s="71" customFormat="1" x14ac:dyDescent="0.3">
      <c r="A283" s="72" t="s">
        <v>153</v>
      </c>
      <c r="B283" s="72" t="s">
        <v>533</v>
      </c>
      <c r="C283" s="72" t="s">
        <v>154</v>
      </c>
      <c r="D283" s="73"/>
      <c r="E283" s="73"/>
      <c r="F283" s="73">
        <v>6118.47</v>
      </c>
      <c r="G283" s="73"/>
      <c r="H283" s="73"/>
    </row>
    <row r="284" spans="1:8" s="71" customFormat="1" x14ac:dyDescent="0.3">
      <c r="A284" s="72" t="s">
        <v>169</v>
      </c>
      <c r="B284" s="72" t="s">
        <v>533</v>
      </c>
      <c r="C284" s="72" t="s">
        <v>170</v>
      </c>
      <c r="D284" s="73"/>
      <c r="E284" s="73"/>
      <c r="F284" s="73">
        <v>6118.47</v>
      </c>
      <c r="G284" s="73"/>
      <c r="H284" s="73"/>
    </row>
    <row r="285" spans="1:8" s="71" customFormat="1" x14ac:dyDescent="0.3">
      <c r="A285" s="72" t="s">
        <v>393</v>
      </c>
      <c r="B285" s="72" t="s">
        <v>533</v>
      </c>
      <c r="C285" s="72" t="s">
        <v>394</v>
      </c>
      <c r="D285" s="73"/>
      <c r="E285" s="73"/>
      <c r="F285" s="73">
        <v>6118.47</v>
      </c>
      <c r="G285" s="73"/>
      <c r="H285" s="73"/>
    </row>
    <row r="286" spans="1:8" s="71" customFormat="1" x14ac:dyDescent="0.3">
      <c r="A286" s="72" t="s">
        <v>395</v>
      </c>
      <c r="B286" s="72" t="s">
        <v>533</v>
      </c>
      <c r="C286" s="72" t="s">
        <v>396</v>
      </c>
      <c r="D286" s="73"/>
      <c r="E286" s="73"/>
      <c r="F286" s="73">
        <v>6118.47</v>
      </c>
      <c r="G286" s="73"/>
      <c r="H286" s="73"/>
    </row>
    <row r="287" spans="1:8" s="71" customFormat="1" x14ac:dyDescent="0.3">
      <c r="A287" s="72" t="s">
        <v>403</v>
      </c>
      <c r="B287" s="72"/>
      <c r="C287" s="72" t="s">
        <v>404</v>
      </c>
      <c r="D287" s="73"/>
      <c r="E287" s="73">
        <v>33450</v>
      </c>
      <c r="F287" s="73">
        <v>10617.53</v>
      </c>
      <c r="G287" s="73" t="s">
        <v>561</v>
      </c>
      <c r="H287" s="73">
        <v>31.74</v>
      </c>
    </row>
    <row r="288" spans="1:8" s="71" customFormat="1" x14ac:dyDescent="0.3">
      <c r="A288" s="72" t="s">
        <v>644</v>
      </c>
      <c r="B288" s="72" t="s">
        <v>509</v>
      </c>
      <c r="C288" s="72" t="s">
        <v>341</v>
      </c>
      <c r="D288" s="73"/>
      <c r="E288" s="73">
        <v>33450</v>
      </c>
      <c r="F288" s="73">
        <v>10617.53</v>
      </c>
      <c r="G288" s="73" t="s">
        <v>561</v>
      </c>
      <c r="H288" s="73">
        <v>31.74</v>
      </c>
    </row>
    <row r="289" spans="1:8" s="71" customFormat="1" x14ac:dyDescent="0.3">
      <c r="A289" s="72" t="s">
        <v>151</v>
      </c>
      <c r="B289" s="72" t="s">
        <v>509</v>
      </c>
      <c r="C289" s="72" t="s">
        <v>152</v>
      </c>
      <c r="D289" s="73"/>
      <c r="E289" s="73">
        <v>33450</v>
      </c>
      <c r="F289" s="73">
        <v>10617.53</v>
      </c>
      <c r="G289" s="73" t="s">
        <v>561</v>
      </c>
      <c r="H289" s="73">
        <v>31.74</v>
      </c>
    </row>
    <row r="290" spans="1:8" s="71" customFormat="1" x14ac:dyDescent="0.3">
      <c r="A290" s="72" t="s">
        <v>153</v>
      </c>
      <c r="B290" s="72" t="s">
        <v>509</v>
      </c>
      <c r="C290" s="72" t="s">
        <v>154</v>
      </c>
      <c r="D290" s="73"/>
      <c r="E290" s="73">
        <v>33450</v>
      </c>
      <c r="F290" s="73">
        <v>10617.53</v>
      </c>
      <c r="G290" s="73" t="s">
        <v>561</v>
      </c>
      <c r="H290" s="73">
        <v>31.74</v>
      </c>
    </row>
    <row r="291" spans="1:8" s="71" customFormat="1" x14ac:dyDescent="0.3">
      <c r="A291" s="72" t="s">
        <v>206</v>
      </c>
      <c r="B291" s="72" t="s">
        <v>509</v>
      </c>
      <c r="C291" s="72" t="s">
        <v>207</v>
      </c>
      <c r="D291" s="73"/>
      <c r="E291" s="73">
        <v>33450</v>
      </c>
      <c r="F291" s="73">
        <v>10617.53</v>
      </c>
      <c r="G291" s="73" t="s">
        <v>561</v>
      </c>
      <c r="H291" s="73">
        <v>31.74</v>
      </c>
    </row>
    <row r="292" spans="1:8" s="71" customFormat="1" x14ac:dyDescent="0.3">
      <c r="A292" s="72" t="s">
        <v>216</v>
      </c>
      <c r="B292" s="72" t="s">
        <v>509</v>
      </c>
      <c r="C292" s="72" t="s">
        <v>217</v>
      </c>
      <c r="D292" s="73"/>
      <c r="E292" s="73">
        <v>33450</v>
      </c>
      <c r="F292" s="73">
        <v>10617.53</v>
      </c>
      <c r="G292" s="73" t="s">
        <v>561</v>
      </c>
      <c r="H292" s="73">
        <v>31.74</v>
      </c>
    </row>
    <row r="293" spans="1:8" s="71" customFormat="1" x14ac:dyDescent="0.3">
      <c r="A293" s="72" t="s">
        <v>218</v>
      </c>
      <c r="B293" s="72" t="s">
        <v>509</v>
      </c>
      <c r="C293" s="72" t="s">
        <v>219</v>
      </c>
      <c r="D293" s="73"/>
      <c r="E293" s="73">
        <v>33450</v>
      </c>
      <c r="F293" s="73">
        <v>10617.53</v>
      </c>
      <c r="G293" s="73" t="s">
        <v>561</v>
      </c>
      <c r="H293" s="73">
        <v>31.74</v>
      </c>
    </row>
    <row r="294" spans="1:8" s="71" customFormat="1" x14ac:dyDescent="0.3">
      <c r="A294" s="72" t="s">
        <v>405</v>
      </c>
      <c r="B294" s="72"/>
      <c r="C294" s="72" t="s">
        <v>406</v>
      </c>
      <c r="D294" s="73">
        <v>86051.93</v>
      </c>
      <c r="E294" s="73">
        <v>304511</v>
      </c>
      <c r="F294" s="73">
        <v>136913.25</v>
      </c>
      <c r="G294" s="73" t="s">
        <v>562</v>
      </c>
      <c r="H294" s="73">
        <v>44.96</v>
      </c>
    </row>
    <row r="295" spans="1:8" s="71" customFormat="1" x14ac:dyDescent="0.3">
      <c r="A295" s="72" t="s">
        <v>644</v>
      </c>
      <c r="B295" s="72" t="s">
        <v>509</v>
      </c>
      <c r="C295" s="72" t="s">
        <v>341</v>
      </c>
      <c r="D295" s="73">
        <v>51693.88</v>
      </c>
      <c r="E295" s="73">
        <v>222419</v>
      </c>
      <c r="F295" s="73">
        <v>101461.4</v>
      </c>
      <c r="G295" s="73" t="s">
        <v>563</v>
      </c>
      <c r="H295" s="73">
        <v>45.62</v>
      </c>
    </row>
    <row r="296" spans="1:8" s="71" customFormat="1" x14ac:dyDescent="0.3">
      <c r="A296" s="72" t="s">
        <v>151</v>
      </c>
      <c r="B296" s="72" t="s">
        <v>509</v>
      </c>
      <c r="C296" s="72" t="s">
        <v>152</v>
      </c>
      <c r="D296" s="73">
        <v>51693.88</v>
      </c>
      <c r="E296" s="73">
        <v>222419</v>
      </c>
      <c r="F296" s="73">
        <v>101461.4</v>
      </c>
      <c r="G296" s="73" t="s">
        <v>563</v>
      </c>
      <c r="H296" s="73">
        <v>45.62</v>
      </c>
    </row>
    <row r="297" spans="1:8" s="71" customFormat="1" x14ac:dyDescent="0.3">
      <c r="A297" s="72" t="s">
        <v>298</v>
      </c>
      <c r="B297" s="72" t="s">
        <v>509</v>
      </c>
      <c r="C297" s="72" t="s">
        <v>299</v>
      </c>
      <c r="D297" s="73">
        <v>49647.91</v>
      </c>
      <c r="E297" s="73">
        <v>216999</v>
      </c>
      <c r="F297" s="73">
        <v>98502.6</v>
      </c>
      <c r="G297" s="73" t="s">
        <v>564</v>
      </c>
      <c r="H297" s="73">
        <v>45.39</v>
      </c>
    </row>
    <row r="298" spans="1:8" s="71" customFormat="1" x14ac:dyDescent="0.3">
      <c r="A298" s="72" t="s">
        <v>300</v>
      </c>
      <c r="B298" s="72" t="s">
        <v>509</v>
      </c>
      <c r="C298" s="72" t="s">
        <v>301</v>
      </c>
      <c r="D298" s="73">
        <v>37466.06</v>
      </c>
      <c r="E298" s="73">
        <v>170730</v>
      </c>
      <c r="F298" s="73">
        <v>77546.31</v>
      </c>
      <c r="G298" s="73" t="s">
        <v>565</v>
      </c>
      <c r="H298" s="73">
        <v>45.42</v>
      </c>
    </row>
    <row r="299" spans="1:8" s="71" customFormat="1" x14ac:dyDescent="0.3">
      <c r="A299" s="72" t="s">
        <v>302</v>
      </c>
      <c r="B299" s="72" t="s">
        <v>509</v>
      </c>
      <c r="C299" s="72" t="s">
        <v>303</v>
      </c>
      <c r="D299" s="73">
        <v>37466.06</v>
      </c>
      <c r="E299" s="73">
        <v>170730</v>
      </c>
      <c r="F299" s="73">
        <v>77546.31</v>
      </c>
      <c r="G299" s="73" t="s">
        <v>565</v>
      </c>
      <c r="H299" s="73">
        <v>45.42</v>
      </c>
    </row>
    <row r="300" spans="1:8" s="71" customFormat="1" x14ac:dyDescent="0.3">
      <c r="A300" s="72" t="s">
        <v>304</v>
      </c>
      <c r="B300" s="72" t="s">
        <v>509</v>
      </c>
      <c r="C300" s="72" t="s">
        <v>305</v>
      </c>
      <c r="D300" s="73">
        <v>37466.06</v>
      </c>
      <c r="E300" s="73">
        <v>170730</v>
      </c>
      <c r="F300" s="73">
        <v>77546.31</v>
      </c>
      <c r="G300" s="73" t="s">
        <v>565</v>
      </c>
      <c r="H300" s="73">
        <v>45.42</v>
      </c>
    </row>
    <row r="301" spans="1:8" s="71" customFormat="1" x14ac:dyDescent="0.3">
      <c r="A301" s="72" t="s">
        <v>312</v>
      </c>
      <c r="B301" s="72" t="s">
        <v>509</v>
      </c>
      <c r="C301" s="72" t="s">
        <v>313</v>
      </c>
      <c r="D301" s="73">
        <v>6000</v>
      </c>
      <c r="E301" s="73">
        <v>18100</v>
      </c>
      <c r="F301" s="73">
        <v>8441.44</v>
      </c>
      <c r="G301" s="73" t="s">
        <v>566</v>
      </c>
      <c r="H301" s="73">
        <v>46.64</v>
      </c>
    </row>
    <row r="302" spans="1:8" s="71" customFormat="1" x14ac:dyDescent="0.3">
      <c r="A302" s="72" t="s">
        <v>314</v>
      </c>
      <c r="B302" s="72" t="s">
        <v>509</v>
      </c>
      <c r="C302" s="72" t="s">
        <v>313</v>
      </c>
      <c r="D302" s="73">
        <v>6000</v>
      </c>
      <c r="E302" s="73">
        <v>18100</v>
      </c>
      <c r="F302" s="73">
        <v>8441.44</v>
      </c>
      <c r="G302" s="73" t="s">
        <v>566</v>
      </c>
      <c r="H302" s="73">
        <v>46.64</v>
      </c>
    </row>
    <row r="303" spans="1:8" s="71" customFormat="1" x14ac:dyDescent="0.3">
      <c r="A303" s="72" t="s">
        <v>315</v>
      </c>
      <c r="B303" s="72" t="s">
        <v>509</v>
      </c>
      <c r="C303" s="72" t="s">
        <v>316</v>
      </c>
      <c r="D303" s="73">
        <v>1500</v>
      </c>
      <c r="E303" s="73">
        <v>8800</v>
      </c>
      <c r="F303" s="73">
        <v>2000</v>
      </c>
      <c r="G303" s="73" t="s">
        <v>567</v>
      </c>
      <c r="H303" s="73">
        <v>22.73</v>
      </c>
    </row>
    <row r="304" spans="1:8" s="71" customFormat="1" x14ac:dyDescent="0.3">
      <c r="A304" s="72" t="s">
        <v>317</v>
      </c>
      <c r="B304" s="72" t="s">
        <v>509</v>
      </c>
      <c r="C304" s="72" t="s">
        <v>318</v>
      </c>
      <c r="D304" s="73"/>
      <c r="E304" s="73">
        <v>1800</v>
      </c>
      <c r="F304" s="73"/>
      <c r="G304" s="73"/>
      <c r="H304" s="73"/>
    </row>
    <row r="305" spans="1:8" s="71" customFormat="1" x14ac:dyDescent="0.3">
      <c r="A305" s="72" t="s">
        <v>321</v>
      </c>
      <c r="B305" s="72" t="s">
        <v>509</v>
      </c>
      <c r="C305" s="72" t="s">
        <v>322</v>
      </c>
      <c r="D305" s="73"/>
      <c r="E305" s="73">
        <v>900</v>
      </c>
      <c r="F305" s="73">
        <v>441.44</v>
      </c>
      <c r="G305" s="73" t="s">
        <v>541</v>
      </c>
      <c r="H305" s="73">
        <v>49.05</v>
      </c>
    </row>
    <row r="306" spans="1:8" s="71" customFormat="1" x14ac:dyDescent="0.3">
      <c r="A306" s="72" t="s">
        <v>323</v>
      </c>
      <c r="B306" s="72" t="s">
        <v>509</v>
      </c>
      <c r="C306" s="72" t="s">
        <v>324</v>
      </c>
      <c r="D306" s="73">
        <v>4500</v>
      </c>
      <c r="E306" s="73">
        <v>6600</v>
      </c>
      <c r="F306" s="73">
        <v>6000</v>
      </c>
      <c r="G306" s="73" t="s">
        <v>568</v>
      </c>
      <c r="H306" s="73">
        <v>90.91</v>
      </c>
    </row>
    <row r="307" spans="1:8" s="71" customFormat="1" x14ac:dyDescent="0.3">
      <c r="A307" s="72" t="s">
        <v>327</v>
      </c>
      <c r="B307" s="72" t="s">
        <v>509</v>
      </c>
      <c r="C307" s="72" t="s">
        <v>328</v>
      </c>
      <c r="D307" s="73">
        <v>6181.85</v>
      </c>
      <c r="E307" s="73">
        <v>28169</v>
      </c>
      <c r="F307" s="73">
        <v>12514.85</v>
      </c>
      <c r="G307" s="73" t="s">
        <v>569</v>
      </c>
      <c r="H307" s="73">
        <v>44.43</v>
      </c>
    </row>
    <row r="308" spans="1:8" s="71" customFormat="1" x14ac:dyDescent="0.3">
      <c r="A308" s="72" t="s">
        <v>329</v>
      </c>
      <c r="B308" s="72" t="s">
        <v>509</v>
      </c>
      <c r="C308" s="72" t="s">
        <v>330</v>
      </c>
      <c r="D308" s="73">
        <v>6181.85</v>
      </c>
      <c r="E308" s="73">
        <v>28169</v>
      </c>
      <c r="F308" s="73">
        <v>12514.85</v>
      </c>
      <c r="G308" s="73" t="s">
        <v>569</v>
      </c>
      <c r="H308" s="73">
        <v>44.43</v>
      </c>
    </row>
    <row r="309" spans="1:8" s="71" customFormat="1" x14ac:dyDescent="0.3">
      <c r="A309" s="72" t="s">
        <v>331</v>
      </c>
      <c r="B309" s="72" t="s">
        <v>509</v>
      </c>
      <c r="C309" s="72" t="s">
        <v>332</v>
      </c>
      <c r="D309" s="73">
        <v>6181.85</v>
      </c>
      <c r="E309" s="73">
        <v>28169</v>
      </c>
      <c r="F309" s="73">
        <v>12514.85</v>
      </c>
      <c r="G309" s="73" t="s">
        <v>569</v>
      </c>
      <c r="H309" s="73">
        <v>44.43</v>
      </c>
    </row>
    <row r="310" spans="1:8" s="71" customFormat="1" x14ac:dyDescent="0.3">
      <c r="A310" s="72" t="s">
        <v>153</v>
      </c>
      <c r="B310" s="72" t="s">
        <v>509</v>
      </c>
      <c r="C310" s="72" t="s">
        <v>154</v>
      </c>
      <c r="D310" s="73">
        <v>2045.97</v>
      </c>
      <c r="E310" s="73">
        <v>5420</v>
      </c>
      <c r="F310" s="73">
        <v>2958.8</v>
      </c>
      <c r="G310" s="73" t="s">
        <v>570</v>
      </c>
      <c r="H310" s="73">
        <v>54.59</v>
      </c>
    </row>
    <row r="311" spans="1:8" s="71" customFormat="1" x14ac:dyDescent="0.3">
      <c r="A311" s="72" t="s">
        <v>155</v>
      </c>
      <c r="B311" s="72" t="s">
        <v>509</v>
      </c>
      <c r="C311" s="72" t="s">
        <v>156</v>
      </c>
      <c r="D311" s="73">
        <v>2045.97</v>
      </c>
      <c r="E311" s="73">
        <v>5420</v>
      </c>
      <c r="F311" s="73">
        <v>2958.8</v>
      </c>
      <c r="G311" s="73" t="s">
        <v>570</v>
      </c>
      <c r="H311" s="73">
        <v>54.59</v>
      </c>
    </row>
    <row r="312" spans="1:8" s="71" customFormat="1" x14ac:dyDescent="0.3">
      <c r="A312" s="72" t="s">
        <v>157</v>
      </c>
      <c r="B312" s="72" t="s">
        <v>509</v>
      </c>
      <c r="C312" s="72" t="s">
        <v>158</v>
      </c>
      <c r="D312" s="73">
        <v>210</v>
      </c>
      <c r="E312" s="73">
        <v>420</v>
      </c>
      <c r="F312" s="73">
        <v>303.73</v>
      </c>
      <c r="G312" s="73" t="s">
        <v>571</v>
      </c>
      <c r="H312" s="73">
        <v>72.319999999999993</v>
      </c>
    </row>
    <row r="313" spans="1:8" s="71" customFormat="1" x14ac:dyDescent="0.3">
      <c r="A313" s="72" t="s">
        <v>159</v>
      </c>
      <c r="B313" s="72" t="s">
        <v>509</v>
      </c>
      <c r="C313" s="72" t="s">
        <v>160</v>
      </c>
      <c r="D313" s="73">
        <v>210</v>
      </c>
      <c r="E313" s="73">
        <v>420</v>
      </c>
      <c r="F313" s="73">
        <v>60</v>
      </c>
      <c r="G313" s="73" t="s">
        <v>572</v>
      </c>
      <c r="H313" s="73">
        <v>14.29</v>
      </c>
    </row>
    <row r="314" spans="1:8" s="71" customFormat="1" x14ac:dyDescent="0.3">
      <c r="A314" s="72" t="s">
        <v>163</v>
      </c>
      <c r="B314" s="72" t="s">
        <v>509</v>
      </c>
      <c r="C314" s="72" t="s">
        <v>164</v>
      </c>
      <c r="D314" s="73"/>
      <c r="E314" s="73"/>
      <c r="F314" s="73">
        <v>243.73</v>
      </c>
      <c r="G314" s="73"/>
      <c r="H314" s="73"/>
    </row>
    <row r="315" spans="1:8" s="71" customFormat="1" x14ac:dyDescent="0.3">
      <c r="A315" s="72" t="s">
        <v>333</v>
      </c>
      <c r="B315" s="72" t="s">
        <v>509</v>
      </c>
      <c r="C315" s="72" t="s">
        <v>334</v>
      </c>
      <c r="D315" s="73">
        <v>1835.97</v>
      </c>
      <c r="E315" s="73">
        <v>5000</v>
      </c>
      <c r="F315" s="73">
        <v>2655.07</v>
      </c>
      <c r="G315" s="73" t="s">
        <v>573</v>
      </c>
      <c r="H315" s="73">
        <v>53.1</v>
      </c>
    </row>
    <row r="316" spans="1:8" s="71" customFormat="1" x14ac:dyDescent="0.3">
      <c r="A316" s="72" t="s">
        <v>335</v>
      </c>
      <c r="B316" s="72" t="s">
        <v>509</v>
      </c>
      <c r="C316" s="72" t="s">
        <v>336</v>
      </c>
      <c r="D316" s="73">
        <v>1835.97</v>
      </c>
      <c r="E316" s="73">
        <v>5000</v>
      </c>
      <c r="F316" s="73">
        <v>2655.07</v>
      </c>
      <c r="G316" s="73" t="s">
        <v>573</v>
      </c>
      <c r="H316" s="73">
        <v>53.1</v>
      </c>
    </row>
    <row r="317" spans="1:8" s="71" customFormat="1" x14ac:dyDescent="0.3">
      <c r="A317" s="72" t="s">
        <v>652</v>
      </c>
      <c r="B317" s="72" t="s">
        <v>653</v>
      </c>
      <c r="C317" s="72" t="s">
        <v>654</v>
      </c>
      <c r="D317" s="73">
        <v>34358.050000000003</v>
      </c>
      <c r="E317" s="73"/>
      <c r="F317" s="73"/>
      <c r="G317" s="73"/>
      <c r="H317" s="73"/>
    </row>
    <row r="318" spans="1:8" s="71" customFormat="1" x14ac:dyDescent="0.3">
      <c r="A318" s="72" t="s">
        <v>151</v>
      </c>
      <c r="B318" s="72" t="s">
        <v>653</v>
      </c>
      <c r="C318" s="72" t="s">
        <v>152</v>
      </c>
      <c r="D318" s="73">
        <v>34358.050000000003</v>
      </c>
      <c r="E318" s="73"/>
      <c r="F318" s="73"/>
      <c r="G318" s="73"/>
      <c r="H318" s="73"/>
    </row>
    <row r="319" spans="1:8" s="71" customFormat="1" x14ac:dyDescent="0.3">
      <c r="A319" s="72" t="s">
        <v>298</v>
      </c>
      <c r="B319" s="72" t="s">
        <v>653</v>
      </c>
      <c r="C319" s="72" t="s">
        <v>299</v>
      </c>
      <c r="D319" s="73">
        <v>34358.050000000003</v>
      </c>
      <c r="E319" s="73"/>
      <c r="F319" s="73"/>
      <c r="G319" s="73"/>
      <c r="H319" s="73"/>
    </row>
    <row r="320" spans="1:8" s="71" customFormat="1" x14ac:dyDescent="0.3">
      <c r="A320" s="72" t="s">
        <v>300</v>
      </c>
      <c r="B320" s="72" t="s">
        <v>653</v>
      </c>
      <c r="C320" s="72" t="s">
        <v>301</v>
      </c>
      <c r="D320" s="73">
        <v>29491.86</v>
      </c>
      <c r="E320" s="73"/>
      <c r="F320" s="73"/>
      <c r="G320" s="73"/>
      <c r="H320" s="73"/>
    </row>
    <row r="321" spans="1:8" s="71" customFormat="1" x14ac:dyDescent="0.3">
      <c r="A321" s="72" t="s">
        <v>302</v>
      </c>
      <c r="B321" s="72" t="s">
        <v>653</v>
      </c>
      <c r="C321" s="72" t="s">
        <v>303</v>
      </c>
      <c r="D321" s="73">
        <v>29491.86</v>
      </c>
      <c r="E321" s="73"/>
      <c r="F321" s="73"/>
      <c r="G321" s="73"/>
      <c r="H321" s="73"/>
    </row>
    <row r="322" spans="1:8" s="71" customFormat="1" x14ac:dyDescent="0.3">
      <c r="A322" s="72" t="s">
        <v>304</v>
      </c>
      <c r="B322" s="72" t="s">
        <v>653</v>
      </c>
      <c r="C322" s="72" t="s">
        <v>305</v>
      </c>
      <c r="D322" s="73">
        <v>29491.86</v>
      </c>
      <c r="E322" s="73"/>
      <c r="F322" s="73"/>
      <c r="G322" s="73"/>
      <c r="H322" s="73"/>
    </row>
    <row r="323" spans="1:8" s="71" customFormat="1" x14ac:dyDescent="0.3">
      <c r="A323" s="72" t="s">
        <v>327</v>
      </c>
      <c r="B323" s="72" t="s">
        <v>653</v>
      </c>
      <c r="C323" s="72" t="s">
        <v>328</v>
      </c>
      <c r="D323" s="73">
        <v>4866.1899999999996</v>
      </c>
      <c r="E323" s="73"/>
      <c r="F323" s="73"/>
      <c r="G323" s="73"/>
      <c r="H323" s="73"/>
    </row>
    <row r="324" spans="1:8" s="71" customFormat="1" x14ac:dyDescent="0.3">
      <c r="A324" s="72" t="s">
        <v>329</v>
      </c>
      <c r="B324" s="72" t="s">
        <v>653</v>
      </c>
      <c r="C324" s="72" t="s">
        <v>330</v>
      </c>
      <c r="D324" s="73">
        <v>4866.1899999999996</v>
      </c>
      <c r="E324" s="73"/>
      <c r="F324" s="73"/>
      <c r="G324" s="73"/>
      <c r="H324" s="73"/>
    </row>
    <row r="325" spans="1:8" s="71" customFormat="1" x14ac:dyDescent="0.3">
      <c r="A325" s="72" t="s">
        <v>331</v>
      </c>
      <c r="B325" s="72" t="s">
        <v>653</v>
      </c>
      <c r="C325" s="72" t="s">
        <v>332</v>
      </c>
      <c r="D325" s="73">
        <v>4866.1899999999996</v>
      </c>
      <c r="E325" s="73"/>
      <c r="F325" s="73"/>
      <c r="G325" s="73"/>
      <c r="H325" s="73"/>
    </row>
    <row r="326" spans="1:8" s="71" customFormat="1" x14ac:dyDescent="0.3">
      <c r="A326" s="72" t="s">
        <v>655</v>
      </c>
      <c r="B326" s="72" t="s">
        <v>656</v>
      </c>
      <c r="C326" s="72" t="s">
        <v>657</v>
      </c>
      <c r="D326" s="73"/>
      <c r="E326" s="73">
        <v>82092</v>
      </c>
      <c r="F326" s="73">
        <v>35451.85</v>
      </c>
      <c r="G326" s="73" t="s">
        <v>574</v>
      </c>
      <c r="H326" s="73">
        <v>43.19</v>
      </c>
    </row>
    <row r="327" spans="1:8" s="71" customFormat="1" x14ac:dyDescent="0.3">
      <c r="A327" s="72" t="s">
        <v>151</v>
      </c>
      <c r="B327" s="72" t="s">
        <v>656</v>
      </c>
      <c r="C327" s="72" t="s">
        <v>152</v>
      </c>
      <c r="D327" s="73"/>
      <c r="E327" s="73">
        <v>82092</v>
      </c>
      <c r="F327" s="73">
        <v>35451.85</v>
      </c>
      <c r="G327" s="73" t="s">
        <v>574</v>
      </c>
      <c r="H327" s="73">
        <v>43.19</v>
      </c>
    </row>
    <row r="328" spans="1:8" s="71" customFormat="1" x14ac:dyDescent="0.3">
      <c r="A328" s="72" t="s">
        <v>298</v>
      </c>
      <c r="B328" s="72" t="s">
        <v>656</v>
      </c>
      <c r="C328" s="72" t="s">
        <v>299</v>
      </c>
      <c r="D328" s="73"/>
      <c r="E328" s="73">
        <v>82092</v>
      </c>
      <c r="F328" s="73">
        <v>35451.85</v>
      </c>
      <c r="G328" s="73" t="s">
        <v>574</v>
      </c>
      <c r="H328" s="73">
        <v>43.19</v>
      </c>
    </row>
    <row r="329" spans="1:8" s="71" customFormat="1" x14ac:dyDescent="0.3">
      <c r="A329" s="72" t="s">
        <v>300</v>
      </c>
      <c r="B329" s="72" t="s">
        <v>656</v>
      </c>
      <c r="C329" s="72" t="s">
        <v>301</v>
      </c>
      <c r="D329" s="73"/>
      <c r="E329" s="73">
        <v>70465</v>
      </c>
      <c r="F329" s="73">
        <v>30430.799999999999</v>
      </c>
      <c r="G329" s="73" t="s">
        <v>574</v>
      </c>
      <c r="H329" s="73">
        <v>43.19</v>
      </c>
    </row>
    <row r="330" spans="1:8" s="71" customFormat="1" x14ac:dyDescent="0.3">
      <c r="A330" s="72" t="s">
        <v>302</v>
      </c>
      <c r="B330" s="72" t="s">
        <v>656</v>
      </c>
      <c r="C330" s="72" t="s">
        <v>303</v>
      </c>
      <c r="D330" s="73"/>
      <c r="E330" s="73">
        <v>70465</v>
      </c>
      <c r="F330" s="73">
        <v>30430.799999999999</v>
      </c>
      <c r="G330" s="73" t="s">
        <v>574</v>
      </c>
      <c r="H330" s="73">
        <v>43.19</v>
      </c>
    </row>
    <row r="331" spans="1:8" s="71" customFormat="1" x14ac:dyDescent="0.3">
      <c r="A331" s="72" t="s">
        <v>304</v>
      </c>
      <c r="B331" s="72" t="s">
        <v>656</v>
      </c>
      <c r="C331" s="72" t="s">
        <v>305</v>
      </c>
      <c r="D331" s="73"/>
      <c r="E331" s="73">
        <v>70465</v>
      </c>
      <c r="F331" s="73">
        <v>30430.799999999999</v>
      </c>
      <c r="G331" s="73" t="s">
        <v>574</v>
      </c>
      <c r="H331" s="73">
        <v>43.19</v>
      </c>
    </row>
    <row r="332" spans="1:8" s="71" customFormat="1" x14ac:dyDescent="0.3">
      <c r="A332" s="72" t="s">
        <v>327</v>
      </c>
      <c r="B332" s="72" t="s">
        <v>656</v>
      </c>
      <c r="C332" s="72" t="s">
        <v>328</v>
      </c>
      <c r="D332" s="73"/>
      <c r="E332" s="73">
        <v>11627</v>
      </c>
      <c r="F332" s="73">
        <v>5021.05</v>
      </c>
      <c r="G332" s="73" t="s">
        <v>575</v>
      </c>
      <c r="H332" s="73">
        <v>43.18</v>
      </c>
    </row>
    <row r="333" spans="1:8" s="71" customFormat="1" x14ac:dyDescent="0.3">
      <c r="A333" s="72" t="s">
        <v>329</v>
      </c>
      <c r="B333" s="72" t="s">
        <v>656</v>
      </c>
      <c r="C333" s="72" t="s">
        <v>330</v>
      </c>
      <c r="D333" s="73"/>
      <c r="E333" s="73">
        <v>11627</v>
      </c>
      <c r="F333" s="73">
        <v>5021.05</v>
      </c>
      <c r="G333" s="73" t="s">
        <v>575</v>
      </c>
      <c r="H333" s="73">
        <v>43.18</v>
      </c>
    </row>
    <row r="334" spans="1:8" s="71" customFormat="1" x14ac:dyDescent="0.3">
      <c r="A334" s="72" t="s">
        <v>331</v>
      </c>
      <c r="B334" s="72" t="s">
        <v>656</v>
      </c>
      <c r="C334" s="72" t="s">
        <v>332</v>
      </c>
      <c r="D334" s="73"/>
      <c r="E334" s="73">
        <v>11627</v>
      </c>
      <c r="F334" s="73">
        <v>5021.05</v>
      </c>
      <c r="G334" s="73" t="s">
        <v>575</v>
      </c>
      <c r="H334" s="73">
        <v>43.18</v>
      </c>
    </row>
    <row r="335" spans="1:8" s="71" customFormat="1" x14ac:dyDescent="0.3">
      <c r="A335" s="72" t="s">
        <v>407</v>
      </c>
      <c r="B335" s="72"/>
      <c r="C335" s="72" t="s">
        <v>408</v>
      </c>
      <c r="D335" s="73">
        <v>5928.66</v>
      </c>
      <c r="E335" s="73">
        <v>8724</v>
      </c>
      <c r="F335" s="73">
        <v>4464.1000000000004</v>
      </c>
      <c r="G335" s="73" t="s">
        <v>576</v>
      </c>
      <c r="H335" s="73">
        <v>51.17</v>
      </c>
    </row>
    <row r="336" spans="1:8" s="71" customFormat="1" x14ac:dyDescent="0.3">
      <c r="A336" s="72" t="s">
        <v>644</v>
      </c>
      <c r="B336" s="72" t="s">
        <v>509</v>
      </c>
      <c r="C336" s="72" t="s">
        <v>341</v>
      </c>
      <c r="D336" s="73">
        <v>918.2</v>
      </c>
      <c r="E336" s="73">
        <v>2424</v>
      </c>
      <c r="F336" s="73">
        <v>813.69</v>
      </c>
      <c r="G336" s="73" t="s">
        <v>577</v>
      </c>
      <c r="H336" s="73">
        <v>33.57</v>
      </c>
    </row>
    <row r="337" spans="1:8" s="71" customFormat="1" x14ac:dyDescent="0.3">
      <c r="A337" s="72" t="s">
        <v>151</v>
      </c>
      <c r="B337" s="72" t="s">
        <v>509</v>
      </c>
      <c r="C337" s="72" t="s">
        <v>152</v>
      </c>
      <c r="D337" s="73">
        <v>918.2</v>
      </c>
      <c r="E337" s="73">
        <v>2424</v>
      </c>
      <c r="F337" s="73">
        <v>813.69</v>
      </c>
      <c r="G337" s="73" t="s">
        <v>577</v>
      </c>
      <c r="H337" s="73">
        <v>33.57</v>
      </c>
    </row>
    <row r="338" spans="1:8" s="71" customFormat="1" x14ac:dyDescent="0.3">
      <c r="A338" s="72" t="s">
        <v>153</v>
      </c>
      <c r="B338" s="72" t="s">
        <v>509</v>
      </c>
      <c r="C338" s="72" t="s">
        <v>154</v>
      </c>
      <c r="D338" s="73">
        <v>918.2</v>
      </c>
      <c r="E338" s="73">
        <v>2424</v>
      </c>
      <c r="F338" s="73">
        <v>813.69</v>
      </c>
      <c r="G338" s="73" t="s">
        <v>577</v>
      </c>
      <c r="H338" s="73">
        <v>33.57</v>
      </c>
    </row>
    <row r="339" spans="1:8" s="71" customFormat="1" x14ac:dyDescent="0.3">
      <c r="A339" s="72" t="s">
        <v>206</v>
      </c>
      <c r="B339" s="72" t="s">
        <v>509</v>
      </c>
      <c r="C339" s="72" t="s">
        <v>207</v>
      </c>
      <c r="D339" s="73">
        <v>918.2</v>
      </c>
      <c r="E339" s="73">
        <v>2424</v>
      </c>
      <c r="F339" s="73">
        <v>813.69</v>
      </c>
      <c r="G339" s="73" t="s">
        <v>577</v>
      </c>
      <c r="H339" s="73">
        <v>33.57</v>
      </c>
    </row>
    <row r="340" spans="1:8" s="71" customFormat="1" x14ac:dyDescent="0.3">
      <c r="A340" s="72" t="s">
        <v>242</v>
      </c>
      <c r="B340" s="72" t="s">
        <v>509</v>
      </c>
      <c r="C340" s="72" t="s">
        <v>243</v>
      </c>
      <c r="D340" s="73">
        <v>918.2</v>
      </c>
      <c r="E340" s="73">
        <v>2424</v>
      </c>
      <c r="F340" s="73">
        <v>813.69</v>
      </c>
      <c r="G340" s="73" t="s">
        <v>577</v>
      </c>
      <c r="H340" s="73">
        <v>33.57</v>
      </c>
    </row>
    <row r="341" spans="1:8" s="71" customFormat="1" x14ac:dyDescent="0.3">
      <c r="A341" s="72" t="s">
        <v>409</v>
      </c>
      <c r="B341" s="72" t="s">
        <v>509</v>
      </c>
      <c r="C341" s="72" t="s">
        <v>410</v>
      </c>
      <c r="D341" s="73">
        <v>918.2</v>
      </c>
      <c r="E341" s="73">
        <v>2424</v>
      </c>
      <c r="F341" s="73">
        <v>813.69</v>
      </c>
      <c r="G341" s="73" t="s">
        <v>577</v>
      </c>
      <c r="H341" s="73">
        <v>33.57</v>
      </c>
    </row>
    <row r="342" spans="1:8" s="71" customFormat="1" x14ac:dyDescent="0.3">
      <c r="A342" s="72" t="s">
        <v>649</v>
      </c>
      <c r="B342" s="72" t="s">
        <v>650</v>
      </c>
      <c r="C342" s="72" t="s">
        <v>367</v>
      </c>
      <c r="D342" s="73">
        <v>5010.46</v>
      </c>
      <c r="E342" s="73">
        <v>6300</v>
      </c>
      <c r="F342" s="73">
        <v>3173.12</v>
      </c>
      <c r="G342" s="73" t="s">
        <v>578</v>
      </c>
      <c r="H342" s="73">
        <v>50.37</v>
      </c>
    </row>
    <row r="343" spans="1:8" s="71" customFormat="1" x14ac:dyDescent="0.3">
      <c r="A343" s="72" t="s">
        <v>151</v>
      </c>
      <c r="B343" s="72" t="s">
        <v>650</v>
      </c>
      <c r="C343" s="72" t="s">
        <v>152</v>
      </c>
      <c r="D343" s="73">
        <v>5010.46</v>
      </c>
      <c r="E343" s="73">
        <v>6300</v>
      </c>
      <c r="F343" s="73">
        <v>3173.12</v>
      </c>
      <c r="G343" s="73" t="s">
        <v>578</v>
      </c>
      <c r="H343" s="73">
        <v>50.37</v>
      </c>
    </row>
    <row r="344" spans="1:8" s="71" customFormat="1" x14ac:dyDescent="0.3">
      <c r="A344" s="72" t="s">
        <v>153</v>
      </c>
      <c r="B344" s="72" t="s">
        <v>650</v>
      </c>
      <c r="C344" s="72" t="s">
        <v>154</v>
      </c>
      <c r="D344" s="73">
        <v>5010.46</v>
      </c>
      <c r="E344" s="73">
        <v>6300</v>
      </c>
      <c r="F344" s="73">
        <v>3173.12</v>
      </c>
      <c r="G344" s="73" t="s">
        <v>578</v>
      </c>
      <c r="H344" s="73">
        <v>50.37</v>
      </c>
    </row>
    <row r="345" spans="1:8" s="71" customFormat="1" x14ac:dyDescent="0.3">
      <c r="A345" s="72" t="s">
        <v>206</v>
      </c>
      <c r="B345" s="72" t="s">
        <v>650</v>
      </c>
      <c r="C345" s="72" t="s">
        <v>207</v>
      </c>
      <c r="D345" s="73">
        <v>5010.46</v>
      </c>
      <c r="E345" s="73">
        <v>6300</v>
      </c>
      <c r="F345" s="73">
        <v>3173.12</v>
      </c>
      <c r="G345" s="73" t="s">
        <v>578</v>
      </c>
      <c r="H345" s="73">
        <v>50.37</v>
      </c>
    </row>
    <row r="346" spans="1:8" s="71" customFormat="1" x14ac:dyDescent="0.3">
      <c r="A346" s="72" t="s">
        <v>242</v>
      </c>
      <c r="B346" s="72" t="s">
        <v>650</v>
      </c>
      <c r="C346" s="72" t="s">
        <v>243</v>
      </c>
      <c r="D346" s="73">
        <v>5010.46</v>
      </c>
      <c r="E346" s="73">
        <v>6300</v>
      </c>
      <c r="F346" s="73">
        <v>3173.12</v>
      </c>
      <c r="G346" s="73" t="s">
        <v>578</v>
      </c>
      <c r="H346" s="73">
        <v>50.37</v>
      </c>
    </row>
    <row r="347" spans="1:8" s="71" customFormat="1" x14ac:dyDescent="0.3">
      <c r="A347" s="72" t="s">
        <v>409</v>
      </c>
      <c r="B347" s="72" t="s">
        <v>650</v>
      </c>
      <c r="C347" s="72" t="s">
        <v>410</v>
      </c>
      <c r="D347" s="73">
        <v>5010.46</v>
      </c>
      <c r="E347" s="73">
        <v>6300</v>
      </c>
      <c r="F347" s="73">
        <v>3173.12</v>
      </c>
      <c r="G347" s="73" t="s">
        <v>578</v>
      </c>
      <c r="H347" s="73">
        <v>50.37</v>
      </c>
    </row>
    <row r="348" spans="1:8" s="71" customFormat="1" x14ac:dyDescent="0.3">
      <c r="A348" s="72" t="s">
        <v>651</v>
      </c>
      <c r="B348" s="72" t="s">
        <v>533</v>
      </c>
      <c r="C348" s="72" t="s">
        <v>534</v>
      </c>
      <c r="D348" s="73"/>
      <c r="E348" s="73"/>
      <c r="F348" s="73">
        <v>477.29</v>
      </c>
      <c r="G348" s="73"/>
      <c r="H348" s="73"/>
    </row>
    <row r="349" spans="1:8" s="71" customFormat="1" x14ac:dyDescent="0.3">
      <c r="A349" s="72" t="s">
        <v>151</v>
      </c>
      <c r="B349" s="72" t="s">
        <v>533</v>
      </c>
      <c r="C349" s="72" t="s">
        <v>152</v>
      </c>
      <c r="D349" s="73"/>
      <c r="E349" s="73"/>
      <c r="F349" s="73">
        <v>477.29</v>
      </c>
      <c r="G349" s="73"/>
      <c r="H349" s="73"/>
    </row>
    <row r="350" spans="1:8" s="71" customFormat="1" x14ac:dyDescent="0.3">
      <c r="A350" s="72" t="s">
        <v>153</v>
      </c>
      <c r="B350" s="72" t="s">
        <v>533</v>
      </c>
      <c r="C350" s="72" t="s">
        <v>154</v>
      </c>
      <c r="D350" s="73"/>
      <c r="E350" s="73"/>
      <c r="F350" s="73">
        <v>477.29</v>
      </c>
      <c r="G350" s="73"/>
      <c r="H350" s="73"/>
    </row>
    <row r="351" spans="1:8" s="71" customFormat="1" x14ac:dyDescent="0.3">
      <c r="A351" s="72" t="s">
        <v>206</v>
      </c>
      <c r="B351" s="72" t="s">
        <v>533</v>
      </c>
      <c r="C351" s="72" t="s">
        <v>207</v>
      </c>
      <c r="D351" s="73"/>
      <c r="E351" s="73"/>
      <c r="F351" s="73">
        <v>477.29</v>
      </c>
      <c r="G351" s="73"/>
      <c r="H351" s="73"/>
    </row>
    <row r="352" spans="1:8" s="71" customFormat="1" x14ac:dyDescent="0.3">
      <c r="A352" s="72" t="s">
        <v>242</v>
      </c>
      <c r="B352" s="72" t="s">
        <v>533</v>
      </c>
      <c r="C352" s="72" t="s">
        <v>243</v>
      </c>
      <c r="D352" s="73"/>
      <c r="E352" s="73"/>
      <c r="F352" s="73">
        <v>477.29</v>
      </c>
      <c r="G352" s="73"/>
      <c r="H352" s="73"/>
    </row>
    <row r="353" spans="1:8" s="71" customFormat="1" x14ac:dyDescent="0.3">
      <c r="A353" s="72" t="s">
        <v>409</v>
      </c>
      <c r="B353" s="72" t="s">
        <v>533</v>
      </c>
      <c r="C353" s="72" t="s">
        <v>410</v>
      </c>
      <c r="D353" s="73"/>
      <c r="E353" s="73"/>
      <c r="F353" s="73">
        <v>477.29</v>
      </c>
      <c r="G353" s="73"/>
      <c r="H353" s="73"/>
    </row>
    <row r="354" spans="1:8" s="71" customFormat="1" x14ac:dyDescent="0.3">
      <c r="A354" s="72" t="s">
        <v>411</v>
      </c>
      <c r="B354" s="72"/>
      <c r="C354" s="72" t="s">
        <v>412</v>
      </c>
      <c r="D354" s="73"/>
      <c r="E354" s="73">
        <v>20000</v>
      </c>
      <c r="F354" s="73"/>
      <c r="G354" s="73"/>
      <c r="H354" s="73"/>
    </row>
    <row r="355" spans="1:8" s="71" customFormat="1" x14ac:dyDescent="0.3">
      <c r="A355" s="72" t="s">
        <v>649</v>
      </c>
      <c r="B355" s="72" t="s">
        <v>650</v>
      </c>
      <c r="C355" s="72" t="s">
        <v>367</v>
      </c>
      <c r="D355" s="73"/>
      <c r="E355" s="73">
        <v>20000</v>
      </c>
      <c r="F355" s="73"/>
      <c r="G355" s="73"/>
      <c r="H355" s="73"/>
    </row>
    <row r="356" spans="1:8" s="71" customFormat="1" x14ac:dyDescent="0.3">
      <c r="A356" s="72" t="s">
        <v>353</v>
      </c>
      <c r="B356" s="72" t="s">
        <v>650</v>
      </c>
      <c r="C356" s="72" t="s">
        <v>354</v>
      </c>
      <c r="D356" s="73"/>
      <c r="E356" s="73">
        <v>20000</v>
      </c>
      <c r="F356" s="73"/>
      <c r="G356" s="73"/>
      <c r="H356" s="73"/>
    </row>
    <row r="357" spans="1:8" s="71" customFormat="1" x14ac:dyDescent="0.3">
      <c r="A357" s="72" t="s">
        <v>355</v>
      </c>
      <c r="B357" s="72" t="s">
        <v>650</v>
      </c>
      <c r="C357" s="72" t="s">
        <v>356</v>
      </c>
      <c r="D357" s="73"/>
      <c r="E357" s="73">
        <v>20000</v>
      </c>
      <c r="F357" s="73"/>
      <c r="G357" s="73"/>
      <c r="H357" s="73"/>
    </row>
    <row r="358" spans="1:8" s="71" customFormat="1" x14ac:dyDescent="0.3">
      <c r="A358" s="72" t="s">
        <v>413</v>
      </c>
      <c r="B358" s="72" t="s">
        <v>650</v>
      </c>
      <c r="C358" s="72" t="s">
        <v>414</v>
      </c>
      <c r="D358" s="73"/>
      <c r="E358" s="73">
        <v>20000</v>
      </c>
      <c r="F358" s="73"/>
      <c r="G358" s="73"/>
      <c r="H358" s="73"/>
    </row>
    <row r="359" spans="1:8" s="71" customFormat="1" x14ac:dyDescent="0.3">
      <c r="A359" s="72" t="s">
        <v>415</v>
      </c>
      <c r="B359" s="72" t="s">
        <v>650</v>
      </c>
      <c r="C359" s="72" t="s">
        <v>416</v>
      </c>
      <c r="D359" s="73"/>
      <c r="E359" s="73">
        <v>20000</v>
      </c>
      <c r="F359" s="73"/>
      <c r="G359" s="73"/>
      <c r="H359" s="73"/>
    </row>
    <row r="360" spans="1:8" s="71" customFormat="1" x14ac:dyDescent="0.3">
      <c r="A360" s="72" t="s">
        <v>417</v>
      </c>
      <c r="B360" s="72" t="s">
        <v>650</v>
      </c>
      <c r="C360" s="72" t="s">
        <v>418</v>
      </c>
      <c r="D360" s="73"/>
      <c r="E360" s="73">
        <v>20000</v>
      </c>
      <c r="F360" s="73"/>
      <c r="G360" s="73"/>
      <c r="H360" s="73"/>
    </row>
    <row r="361" spans="1:8" s="71" customFormat="1" x14ac:dyDescent="0.3">
      <c r="A361" s="72" t="s">
        <v>419</v>
      </c>
      <c r="B361" s="72"/>
      <c r="C361" s="72" t="s">
        <v>420</v>
      </c>
      <c r="D361" s="73">
        <v>2618.27</v>
      </c>
      <c r="E361" s="73">
        <v>3100</v>
      </c>
      <c r="F361" s="73">
        <v>2752.74</v>
      </c>
      <c r="G361" s="73" t="s">
        <v>579</v>
      </c>
      <c r="H361" s="73">
        <v>88.8</v>
      </c>
    </row>
    <row r="362" spans="1:8" s="71" customFormat="1" x14ac:dyDescent="0.3">
      <c r="A362" s="72" t="s">
        <v>658</v>
      </c>
      <c r="B362" s="72" t="s">
        <v>659</v>
      </c>
      <c r="C362" s="72" t="s">
        <v>421</v>
      </c>
      <c r="D362" s="73">
        <v>124.69</v>
      </c>
      <c r="E362" s="73">
        <v>200</v>
      </c>
      <c r="F362" s="73"/>
      <c r="G362" s="73"/>
      <c r="H362" s="73"/>
    </row>
    <row r="363" spans="1:8" s="71" customFormat="1" x14ac:dyDescent="0.3">
      <c r="A363" s="72" t="s">
        <v>151</v>
      </c>
      <c r="B363" s="72" t="s">
        <v>659</v>
      </c>
      <c r="C363" s="72" t="s">
        <v>152</v>
      </c>
      <c r="D363" s="73">
        <v>124.69</v>
      </c>
      <c r="E363" s="73">
        <v>200</v>
      </c>
      <c r="F363" s="73"/>
      <c r="G363" s="73"/>
      <c r="H363" s="73"/>
    </row>
    <row r="364" spans="1:8" s="71" customFormat="1" x14ac:dyDescent="0.3">
      <c r="A364" s="72" t="s">
        <v>153</v>
      </c>
      <c r="B364" s="72" t="s">
        <v>659</v>
      </c>
      <c r="C364" s="72" t="s">
        <v>154</v>
      </c>
      <c r="D364" s="73">
        <v>124.69</v>
      </c>
      <c r="E364" s="73">
        <v>200</v>
      </c>
      <c r="F364" s="73"/>
      <c r="G364" s="73"/>
      <c r="H364" s="73"/>
    </row>
    <row r="365" spans="1:8" s="71" customFormat="1" x14ac:dyDescent="0.3">
      <c r="A365" s="72" t="s">
        <v>169</v>
      </c>
      <c r="B365" s="72" t="s">
        <v>659</v>
      </c>
      <c r="C365" s="72" t="s">
        <v>170</v>
      </c>
      <c r="D365" s="73">
        <v>124.69</v>
      </c>
      <c r="E365" s="73">
        <v>200</v>
      </c>
      <c r="F365" s="73"/>
      <c r="G365" s="73"/>
      <c r="H365" s="73"/>
    </row>
    <row r="366" spans="1:8" s="71" customFormat="1" x14ac:dyDescent="0.3">
      <c r="A366" s="72" t="s">
        <v>393</v>
      </c>
      <c r="B366" s="72" t="s">
        <v>659</v>
      </c>
      <c r="C366" s="72" t="s">
        <v>394</v>
      </c>
      <c r="D366" s="73">
        <v>124.69</v>
      </c>
      <c r="E366" s="73">
        <v>200</v>
      </c>
      <c r="F366" s="73"/>
      <c r="G366" s="73"/>
      <c r="H366" s="73"/>
    </row>
    <row r="367" spans="1:8" s="71" customFormat="1" x14ac:dyDescent="0.3">
      <c r="A367" s="72" t="s">
        <v>395</v>
      </c>
      <c r="B367" s="72" t="s">
        <v>659</v>
      </c>
      <c r="C367" s="72" t="s">
        <v>396</v>
      </c>
      <c r="D367" s="73">
        <v>124.69</v>
      </c>
      <c r="E367" s="73">
        <v>200</v>
      </c>
      <c r="F367" s="73"/>
      <c r="G367" s="73"/>
      <c r="H367" s="73"/>
    </row>
    <row r="368" spans="1:8" s="71" customFormat="1" x14ac:dyDescent="0.3">
      <c r="A368" s="72" t="s">
        <v>652</v>
      </c>
      <c r="B368" s="72" t="s">
        <v>653</v>
      </c>
      <c r="C368" s="72" t="s">
        <v>654</v>
      </c>
      <c r="D368" s="73">
        <v>2493.58</v>
      </c>
      <c r="E368" s="73"/>
      <c r="F368" s="73"/>
      <c r="G368" s="73"/>
      <c r="H368" s="73"/>
    </row>
    <row r="369" spans="1:8" s="71" customFormat="1" x14ac:dyDescent="0.3">
      <c r="A369" s="72" t="s">
        <v>151</v>
      </c>
      <c r="B369" s="72" t="s">
        <v>653</v>
      </c>
      <c r="C369" s="72" t="s">
        <v>152</v>
      </c>
      <c r="D369" s="73">
        <v>2493.58</v>
      </c>
      <c r="E369" s="73"/>
      <c r="F369" s="73"/>
      <c r="G369" s="73"/>
      <c r="H369" s="73"/>
    </row>
    <row r="370" spans="1:8" s="71" customFormat="1" x14ac:dyDescent="0.3">
      <c r="A370" s="72" t="s">
        <v>153</v>
      </c>
      <c r="B370" s="72" t="s">
        <v>653</v>
      </c>
      <c r="C370" s="72" t="s">
        <v>154</v>
      </c>
      <c r="D370" s="73">
        <v>2493.58</v>
      </c>
      <c r="E370" s="73"/>
      <c r="F370" s="73"/>
      <c r="G370" s="73"/>
      <c r="H370" s="73"/>
    </row>
    <row r="371" spans="1:8" s="71" customFormat="1" x14ac:dyDescent="0.3">
      <c r="A371" s="72" t="s">
        <v>169</v>
      </c>
      <c r="B371" s="72" t="s">
        <v>653</v>
      </c>
      <c r="C371" s="72" t="s">
        <v>170</v>
      </c>
      <c r="D371" s="73">
        <v>2493.58</v>
      </c>
      <c r="E371" s="73"/>
      <c r="F371" s="73"/>
      <c r="G371" s="73"/>
      <c r="H371" s="73"/>
    </row>
    <row r="372" spans="1:8" s="71" customFormat="1" x14ac:dyDescent="0.3">
      <c r="A372" s="72" t="s">
        <v>393</v>
      </c>
      <c r="B372" s="72" t="s">
        <v>653</v>
      </c>
      <c r="C372" s="72" t="s">
        <v>394</v>
      </c>
      <c r="D372" s="73">
        <v>2493.58</v>
      </c>
      <c r="E372" s="73"/>
      <c r="F372" s="73"/>
      <c r="G372" s="73"/>
      <c r="H372" s="73"/>
    </row>
    <row r="373" spans="1:8" s="71" customFormat="1" x14ac:dyDescent="0.3">
      <c r="A373" s="72" t="s">
        <v>395</v>
      </c>
      <c r="B373" s="72" t="s">
        <v>653</v>
      </c>
      <c r="C373" s="72" t="s">
        <v>396</v>
      </c>
      <c r="D373" s="73">
        <v>2493.58</v>
      </c>
      <c r="E373" s="73"/>
      <c r="F373" s="73"/>
      <c r="G373" s="73"/>
      <c r="H373" s="73"/>
    </row>
    <row r="374" spans="1:8" s="71" customFormat="1" x14ac:dyDescent="0.3">
      <c r="A374" s="72" t="s">
        <v>660</v>
      </c>
      <c r="B374" s="72" t="s">
        <v>661</v>
      </c>
      <c r="C374" s="72" t="s">
        <v>662</v>
      </c>
      <c r="D374" s="73"/>
      <c r="E374" s="73">
        <v>2900</v>
      </c>
      <c r="F374" s="73">
        <v>2752.74</v>
      </c>
      <c r="G374" s="73" t="s">
        <v>580</v>
      </c>
      <c r="H374" s="73">
        <v>94.92</v>
      </c>
    </row>
    <row r="375" spans="1:8" s="71" customFormat="1" x14ac:dyDescent="0.3">
      <c r="A375" s="72" t="s">
        <v>151</v>
      </c>
      <c r="B375" s="72" t="s">
        <v>661</v>
      </c>
      <c r="C375" s="72" t="s">
        <v>152</v>
      </c>
      <c r="D375" s="73"/>
      <c r="E375" s="73">
        <v>2900</v>
      </c>
      <c r="F375" s="73">
        <v>2752.74</v>
      </c>
      <c r="G375" s="73" t="s">
        <v>580</v>
      </c>
      <c r="H375" s="73">
        <v>94.92</v>
      </c>
    </row>
    <row r="376" spans="1:8" s="71" customFormat="1" x14ac:dyDescent="0.3">
      <c r="A376" s="72" t="s">
        <v>153</v>
      </c>
      <c r="B376" s="72" t="s">
        <v>661</v>
      </c>
      <c r="C376" s="72" t="s">
        <v>154</v>
      </c>
      <c r="D376" s="73"/>
      <c r="E376" s="73">
        <v>2900</v>
      </c>
      <c r="F376" s="73">
        <v>2752.74</v>
      </c>
      <c r="G376" s="73" t="s">
        <v>580</v>
      </c>
      <c r="H376" s="73">
        <v>94.92</v>
      </c>
    </row>
    <row r="377" spans="1:8" s="71" customFormat="1" x14ac:dyDescent="0.3">
      <c r="A377" s="72" t="s">
        <v>169</v>
      </c>
      <c r="B377" s="72" t="s">
        <v>661</v>
      </c>
      <c r="C377" s="72" t="s">
        <v>170</v>
      </c>
      <c r="D377" s="73"/>
      <c r="E377" s="73">
        <v>2900</v>
      </c>
      <c r="F377" s="73">
        <v>2752.74</v>
      </c>
      <c r="G377" s="73" t="s">
        <v>580</v>
      </c>
      <c r="H377" s="73">
        <v>94.92</v>
      </c>
    </row>
    <row r="378" spans="1:8" s="71" customFormat="1" x14ac:dyDescent="0.3">
      <c r="A378" s="72" t="s">
        <v>393</v>
      </c>
      <c r="B378" s="72" t="s">
        <v>661</v>
      </c>
      <c r="C378" s="72" t="s">
        <v>394</v>
      </c>
      <c r="D378" s="73"/>
      <c r="E378" s="73">
        <v>2900</v>
      </c>
      <c r="F378" s="73">
        <v>2752.74</v>
      </c>
      <c r="G378" s="73" t="s">
        <v>580</v>
      </c>
      <c r="H378" s="73">
        <v>94.92</v>
      </c>
    </row>
    <row r="379" spans="1:8" s="71" customFormat="1" x14ac:dyDescent="0.3">
      <c r="A379" s="72" t="s">
        <v>395</v>
      </c>
      <c r="B379" s="72" t="s">
        <v>661</v>
      </c>
      <c r="C379" s="72" t="s">
        <v>396</v>
      </c>
      <c r="D379" s="73"/>
      <c r="E379" s="73">
        <v>2900</v>
      </c>
      <c r="F379" s="73">
        <v>2752.74</v>
      </c>
      <c r="G379" s="73" t="s">
        <v>580</v>
      </c>
      <c r="H379" s="73">
        <v>94.92</v>
      </c>
    </row>
    <row r="380" spans="1:8" s="71" customFormat="1" x14ac:dyDescent="0.3">
      <c r="A380" s="72" t="s">
        <v>422</v>
      </c>
      <c r="B380" s="72"/>
      <c r="C380" s="72" t="s">
        <v>423</v>
      </c>
      <c r="D380" s="73">
        <v>38071.879999999997</v>
      </c>
      <c r="E380" s="73">
        <v>148231</v>
      </c>
      <c r="F380" s="73">
        <v>49409.4</v>
      </c>
      <c r="G380" s="73" t="s">
        <v>581</v>
      </c>
      <c r="H380" s="73">
        <v>33.33</v>
      </c>
    </row>
    <row r="381" spans="1:8" s="71" customFormat="1" x14ac:dyDescent="0.3">
      <c r="A381" s="72" t="s">
        <v>644</v>
      </c>
      <c r="B381" s="72" t="s">
        <v>509</v>
      </c>
      <c r="C381" s="72" t="s">
        <v>341</v>
      </c>
      <c r="D381" s="73"/>
      <c r="E381" s="73">
        <v>23231</v>
      </c>
      <c r="F381" s="73">
        <v>10957.28</v>
      </c>
      <c r="G381" s="73" t="s">
        <v>582</v>
      </c>
      <c r="H381" s="73">
        <v>47.17</v>
      </c>
    </row>
    <row r="382" spans="1:8" s="71" customFormat="1" x14ac:dyDescent="0.3">
      <c r="A382" s="72" t="s">
        <v>151</v>
      </c>
      <c r="B382" s="72" t="s">
        <v>509</v>
      </c>
      <c r="C382" s="72" t="s">
        <v>152</v>
      </c>
      <c r="D382" s="73"/>
      <c r="E382" s="73">
        <v>23231</v>
      </c>
      <c r="F382" s="73">
        <v>10957.28</v>
      </c>
      <c r="G382" s="73" t="s">
        <v>582</v>
      </c>
      <c r="H382" s="73">
        <v>47.17</v>
      </c>
    </row>
    <row r="383" spans="1:8" s="71" customFormat="1" x14ac:dyDescent="0.3">
      <c r="A383" s="72" t="s">
        <v>298</v>
      </c>
      <c r="B383" s="72" t="s">
        <v>509</v>
      </c>
      <c r="C383" s="72" t="s">
        <v>299</v>
      </c>
      <c r="D383" s="73"/>
      <c r="E383" s="73">
        <v>22720</v>
      </c>
      <c r="F383" s="73">
        <v>10678.58</v>
      </c>
      <c r="G383" s="73" t="s">
        <v>583</v>
      </c>
      <c r="H383" s="73">
        <v>47</v>
      </c>
    </row>
    <row r="384" spans="1:8" s="71" customFormat="1" x14ac:dyDescent="0.3">
      <c r="A384" s="72" t="s">
        <v>300</v>
      </c>
      <c r="B384" s="72" t="s">
        <v>509</v>
      </c>
      <c r="C384" s="72" t="s">
        <v>301</v>
      </c>
      <c r="D384" s="73"/>
      <c r="E384" s="73">
        <v>18430</v>
      </c>
      <c r="F384" s="73">
        <v>8822.7900000000009</v>
      </c>
      <c r="G384" s="73" t="s">
        <v>584</v>
      </c>
      <c r="H384" s="73">
        <v>47.87</v>
      </c>
    </row>
    <row r="385" spans="1:8" s="71" customFormat="1" x14ac:dyDescent="0.3">
      <c r="A385" s="72" t="s">
        <v>302</v>
      </c>
      <c r="B385" s="72" t="s">
        <v>509</v>
      </c>
      <c r="C385" s="72" t="s">
        <v>303</v>
      </c>
      <c r="D385" s="73"/>
      <c r="E385" s="73">
        <v>18430</v>
      </c>
      <c r="F385" s="73">
        <v>8822.7900000000009</v>
      </c>
      <c r="G385" s="73" t="s">
        <v>584</v>
      </c>
      <c r="H385" s="73">
        <v>47.87</v>
      </c>
    </row>
    <row r="386" spans="1:8" s="71" customFormat="1" x14ac:dyDescent="0.3">
      <c r="A386" s="72" t="s">
        <v>304</v>
      </c>
      <c r="B386" s="72" t="s">
        <v>509</v>
      </c>
      <c r="C386" s="72" t="s">
        <v>305</v>
      </c>
      <c r="D386" s="73"/>
      <c r="E386" s="73">
        <v>18430</v>
      </c>
      <c r="F386" s="73">
        <v>8822.7900000000009</v>
      </c>
      <c r="G386" s="73" t="s">
        <v>584</v>
      </c>
      <c r="H386" s="73">
        <v>47.87</v>
      </c>
    </row>
    <row r="387" spans="1:8" s="71" customFormat="1" x14ac:dyDescent="0.3">
      <c r="A387" s="72" t="s">
        <v>312</v>
      </c>
      <c r="B387" s="72" t="s">
        <v>509</v>
      </c>
      <c r="C387" s="72" t="s">
        <v>313</v>
      </c>
      <c r="D387" s="73"/>
      <c r="E387" s="73">
        <v>1250</v>
      </c>
      <c r="F387" s="73">
        <v>400</v>
      </c>
      <c r="G387" s="73" t="s">
        <v>479</v>
      </c>
      <c r="H387" s="73">
        <v>32</v>
      </c>
    </row>
    <row r="388" spans="1:8" s="71" customFormat="1" x14ac:dyDescent="0.3">
      <c r="A388" s="72" t="s">
        <v>314</v>
      </c>
      <c r="B388" s="72" t="s">
        <v>509</v>
      </c>
      <c r="C388" s="72" t="s">
        <v>313</v>
      </c>
      <c r="D388" s="73"/>
      <c r="E388" s="73">
        <v>1250</v>
      </c>
      <c r="F388" s="73">
        <v>400</v>
      </c>
      <c r="G388" s="73" t="s">
        <v>479</v>
      </c>
      <c r="H388" s="73">
        <v>32</v>
      </c>
    </row>
    <row r="389" spans="1:8" s="71" customFormat="1" x14ac:dyDescent="0.3">
      <c r="A389" s="72" t="s">
        <v>315</v>
      </c>
      <c r="B389" s="72" t="s">
        <v>509</v>
      </c>
      <c r="C389" s="72" t="s">
        <v>316</v>
      </c>
      <c r="D389" s="73"/>
      <c r="E389" s="73">
        <v>400</v>
      </c>
      <c r="F389" s="73">
        <v>100</v>
      </c>
      <c r="G389" s="73" t="s">
        <v>585</v>
      </c>
      <c r="H389" s="73">
        <v>25</v>
      </c>
    </row>
    <row r="390" spans="1:8" s="71" customFormat="1" x14ac:dyDescent="0.3">
      <c r="A390" s="72" t="s">
        <v>317</v>
      </c>
      <c r="B390" s="72" t="s">
        <v>509</v>
      </c>
      <c r="C390" s="72" t="s">
        <v>318</v>
      </c>
      <c r="D390" s="73"/>
      <c r="E390" s="73">
        <v>100</v>
      </c>
      <c r="F390" s="73"/>
      <c r="G390" s="73"/>
      <c r="H390" s="73"/>
    </row>
    <row r="391" spans="1:8" s="71" customFormat="1" x14ac:dyDescent="0.3">
      <c r="A391" s="72" t="s">
        <v>321</v>
      </c>
      <c r="B391" s="72" t="s">
        <v>509</v>
      </c>
      <c r="C391" s="72" t="s">
        <v>322</v>
      </c>
      <c r="D391" s="73"/>
      <c r="E391" s="73">
        <v>450</v>
      </c>
      <c r="F391" s="73"/>
      <c r="G391" s="73"/>
      <c r="H391" s="73"/>
    </row>
    <row r="392" spans="1:8" s="71" customFormat="1" x14ac:dyDescent="0.3">
      <c r="A392" s="72" t="s">
        <v>323</v>
      </c>
      <c r="B392" s="72" t="s">
        <v>509</v>
      </c>
      <c r="C392" s="72" t="s">
        <v>324</v>
      </c>
      <c r="D392" s="73"/>
      <c r="E392" s="73">
        <v>300</v>
      </c>
      <c r="F392" s="73">
        <v>300</v>
      </c>
      <c r="G392" s="73" t="s">
        <v>542</v>
      </c>
      <c r="H392" s="73">
        <v>100</v>
      </c>
    </row>
    <row r="393" spans="1:8" s="71" customFormat="1" x14ac:dyDescent="0.3">
      <c r="A393" s="72" t="s">
        <v>327</v>
      </c>
      <c r="B393" s="72" t="s">
        <v>509</v>
      </c>
      <c r="C393" s="72" t="s">
        <v>328</v>
      </c>
      <c r="D393" s="73"/>
      <c r="E393" s="73">
        <v>3040</v>
      </c>
      <c r="F393" s="73">
        <v>1455.79</v>
      </c>
      <c r="G393" s="73" t="s">
        <v>586</v>
      </c>
      <c r="H393" s="73">
        <v>47.89</v>
      </c>
    </row>
    <row r="394" spans="1:8" s="71" customFormat="1" x14ac:dyDescent="0.3">
      <c r="A394" s="72" t="s">
        <v>329</v>
      </c>
      <c r="B394" s="72" t="s">
        <v>509</v>
      </c>
      <c r="C394" s="72" t="s">
        <v>330</v>
      </c>
      <c r="D394" s="73"/>
      <c r="E394" s="73">
        <v>3040</v>
      </c>
      <c r="F394" s="73">
        <v>1455.79</v>
      </c>
      <c r="G394" s="73" t="s">
        <v>586</v>
      </c>
      <c r="H394" s="73">
        <v>47.89</v>
      </c>
    </row>
    <row r="395" spans="1:8" s="71" customFormat="1" x14ac:dyDescent="0.3">
      <c r="A395" s="72" t="s">
        <v>331</v>
      </c>
      <c r="B395" s="72" t="s">
        <v>509</v>
      </c>
      <c r="C395" s="72" t="s">
        <v>332</v>
      </c>
      <c r="D395" s="73"/>
      <c r="E395" s="73">
        <v>3040</v>
      </c>
      <c r="F395" s="73">
        <v>1455.79</v>
      </c>
      <c r="G395" s="73" t="s">
        <v>586</v>
      </c>
      <c r="H395" s="73">
        <v>47.89</v>
      </c>
    </row>
    <row r="396" spans="1:8" s="71" customFormat="1" x14ac:dyDescent="0.3">
      <c r="A396" s="72" t="s">
        <v>153</v>
      </c>
      <c r="B396" s="72" t="s">
        <v>509</v>
      </c>
      <c r="C396" s="72" t="s">
        <v>154</v>
      </c>
      <c r="D396" s="73"/>
      <c r="E396" s="73">
        <v>511</v>
      </c>
      <c r="F396" s="73">
        <v>278.7</v>
      </c>
      <c r="G396" s="73" t="s">
        <v>587</v>
      </c>
      <c r="H396" s="73">
        <v>54.54</v>
      </c>
    </row>
    <row r="397" spans="1:8" s="71" customFormat="1" x14ac:dyDescent="0.3">
      <c r="A397" s="72" t="s">
        <v>155</v>
      </c>
      <c r="B397" s="72" t="s">
        <v>509</v>
      </c>
      <c r="C397" s="72" t="s">
        <v>156</v>
      </c>
      <c r="D397" s="73"/>
      <c r="E397" s="73">
        <v>511</v>
      </c>
      <c r="F397" s="73">
        <v>278.7</v>
      </c>
      <c r="G397" s="73" t="s">
        <v>587</v>
      </c>
      <c r="H397" s="73">
        <v>54.54</v>
      </c>
    </row>
    <row r="398" spans="1:8" s="71" customFormat="1" x14ac:dyDescent="0.3">
      <c r="A398" s="72" t="s">
        <v>333</v>
      </c>
      <c r="B398" s="72" t="s">
        <v>509</v>
      </c>
      <c r="C398" s="72" t="s">
        <v>334</v>
      </c>
      <c r="D398" s="73"/>
      <c r="E398" s="73">
        <v>511</v>
      </c>
      <c r="F398" s="73">
        <v>278.7</v>
      </c>
      <c r="G398" s="73" t="s">
        <v>587</v>
      </c>
      <c r="H398" s="73">
        <v>54.54</v>
      </c>
    </row>
    <row r="399" spans="1:8" s="71" customFormat="1" x14ac:dyDescent="0.3">
      <c r="A399" s="72" t="s">
        <v>335</v>
      </c>
      <c r="B399" s="72" t="s">
        <v>509</v>
      </c>
      <c r="C399" s="72" t="s">
        <v>336</v>
      </c>
      <c r="D399" s="73"/>
      <c r="E399" s="73">
        <v>511</v>
      </c>
      <c r="F399" s="73">
        <v>278.7</v>
      </c>
      <c r="G399" s="73" t="s">
        <v>587</v>
      </c>
      <c r="H399" s="73">
        <v>54.54</v>
      </c>
    </row>
    <row r="400" spans="1:8" s="71" customFormat="1" x14ac:dyDescent="0.3">
      <c r="A400" s="72" t="s">
        <v>649</v>
      </c>
      <c r="B400" s="72" t="s">
        <v>650</v>
      </c>
      <c r="C400" s="72" t="s">
        <v>367</v>
      </c>
      <c r="D400" s="73">
        <v>38071.879999999997</v>
      </c>
      <c r="E400" s="73">
        <v>125000</v>
      </c>
      <c r="F400" s="73">
        <v>29688.03</v>
      </c>
      <c r="G400" s="73" t="s">
        <v>588</v>
      </c>
      <c r="H400" s="73">
        <v>23.75</v>
      </c>
    </row>
    <row r="401" spans="1:8" s="71" customFormat="1" x14ac:dyDescent="0.3">
      <c r="A401" s="72" t="s">
        <v>151</v>
      </c>
      <c r="B401" s="72" t="s">
        <v>650</v>
      </c>
      <c r="C401" s="72" t="s">
        <v>152</v>
      </c>
      <c r="D401" s="73">
        <v>38071.879999999997</v>
      </c>
      <c r="E401" s="73">
        <v>125000</v>
      </c>
      <c r="F401" s="73">
        <v>29688.03</v>
      </c>
      <c r="G401" s="73" t="s">
        <v>588</v>
      </c>
      <c r="H401" s="73">
        <v>23.75</v>
      </c>
    </row>
    <row r="402" spans="1:8" s="71" customFormat="1" x14ac:dyDescent="0.3">
      <c r="A402" s="72" t="s">
        <v>153</v>
      </c>
      <c r="B402" s="72" t="s">
        <v>650</v>
      </c>
      <c r="C402" s="72" t="s">
        <v>154</v>
      </c>
      <c r="D402" s="73">
        <v>38071.879999999997</v>
      </c>
      <c r="E402" s="73">
        <v>125000</v>
      </c>
      <c r="F402" s="73">
        <v>29688.03</v>
      </c>
      <c r="G402" s="73" t="s">
        <v>588</v>
      </c>
      <c r="H402" s="73">
        <v>23.75</v>
      </c>
    </row>
    <row r="403" spans="1:8" s="71" customFormat="1" x14ac:dyDescent="0.3">
      <c r="A403" s="72" t="s">
        <v>169</v>
      </c>
      <c r="B403" s="72" t="s">
        <v>650</v>
      </c>
      <c r="C403" s="72" t="s">
        <v>170</v>
      </c>
      <c r="D403" s="73">
        <v>38071.879999999997</v>
      </c>
      <c r="E403" s="73">
        <v>124400</v>
      </c>
      <c r="F403" s="73">
        <v>28568.36</v>
      </c>
      <c r="G403" s="73" t="s">
        <v>589</v>
      </c>
      <c r="H403" s="73">
        <v>22.96</v>
      </c>
    </row>
    <row r="404" spans="1:8" s="71" customFormat="1" x14ac:dyDescent="0.3">
      <c r="A404" s="72" t="s">
        <v>171</v>
      </c>
      <c r="B404" s="72" t="s">
        <v>650</v>
      </c>
      <c r="C404" s="72" t="s">
        <v>172</v>
      </c>
      <c r="D404" s="73"/>
      <c r="E404" s="73">
        <v>1200</v>
      </c>
      <c r="F404" s="73">
        <v>809</v>
      </c>
      <c r="G404" s="73" t="s">
        <v>590</v>
      </c>
      <c r="H404" s="73">
        <v>67.42</v>
      </c>
    </row>
    <row r="405" spans="1:8" s="71" customFormat="1" x14ac:dyDescent="0.3">
      <c r="A405" s="72" t="s">
        <v>177</v>
      </c>
      <c r="B405" s="72" t="s">
        <v>650</v>
      </c>
      <c r="C405" s="72" t="s">
        <v>178</v>
      </c>
      <c r="D405" s="73"/>
      <c r="E405" s="73">
        <v>500</v>
      </c>
      <c r="F405" s="73">
        <v>162.81</v>
      </c>
      <c r="G405" s="73" t="s">
        <v>591</v>
      </c>
      <c r="H405" s="73">
        <v>32.56</v>
      </c>
    </row>
    <row r="406" spans="1:8" s="71" customFormat="1" x14ac:dyDescent="0.3">
      <c r="A406" s="72" t="s">
        <v>179</v>
      </c>
      <c r="B406" s="72" t="s">
        <v>650</v>
      </c>
      <c r="C406" s="72" t="s">
        <v>180</v>
      </c>
      <c r="D406" s="73"/>
      <c r="E406" s="73">
        <v>400</v>
      </c>
      <c r="F406" s="73">
        <v>646.19000000000005</v>
      </c>
      <c r="G406" s="73" t="s">
        <v>592</v>
      </c>
      <c r="H406" s="73">
        <v>161.55000000000001</v>
      </c>
    </row>
    <row r="407" spans="1:8" s="71" customFormat="1" x14ac:dyDescent="0.3">
      <c r="A407" s="72" t="s">
        <v>181</v>
      </c>
      <c r="B407" s="72" t="s">
        <v>650</v>
      </c>
      <c r="C407" s="72" t="s">
        <v>182</v>
      </c>
      <c r="D407" s="73"/>
      <c r="E407" s="73">
        <v>300</v>
      </c>
      <c r="F407" s="73"/>
      <c r="G407" s="73"/>
      <c r="H407" s="73"/>
    </row>
    <row r="408" spans="1:8" s="71" customFormat="1" x14ac:dyDescent="0.3">
      <c r="A408" s="72" t="s">
        <v>393</v>
      </c>
      <c r="B408" s="72" t="s">
        <v>650</v>
      </c>
      <c r="C408" s="72" t="s">
        <v>394</v>
      </c>
      <c r="D408" s="73">
        <v>38071.879999999997</v>
      </c>
      <c r="E408" s="73">
        <v>121400</v>
      </c>
      <c r="F408" s="73">
        <v>26329.89</v>
      </c>
      <c r="G408" s="73" t="s">
        <v>593</v>
      </c>
      <c r="H408" s="73">
        <v>21.69</v>
      </c>
    </row>
    <row r="409" spans="1:8" s="71" customFormat="1" x14ac:dyDescent="0.3">
      <c r="A409" s="72" t="s">
        <v>395</v>
      </c>
      <c r="B409" s="72" t="s">
        <v>650</v>
      </c>
      <c r="C409" s="72" t="s">
        <v>396</v>
      </c>
      <c r="D409" s="73">
        <v>38071.879999999997</v>
      </c>
      <c r="E409" s="73">
        <v>121400</v>
      </c>
      <c r="F409" s="73">
        <v>26329.89</v>
      </c>
      <c r="G409" s="73" t="s">
        <v>593</v>
      </c>
      <c r="H409" s="73">
        <v>21.69</v>
      </c>
    </row>
    <row r="410" spans="1:8" s="71" customFormat="1" x14ac:dyDescent="0.3">
      <c r="A410" s="72" t="s">
        <v>183</v>
      </c>
      <c r="B410" s="72" t="s">
        <v>650</v>
      </c>
      <c r="C410" s="72" t="s">
        <v>184</v>
      </c>
      <c r="D410" s="73"/>
      <c r="E410" s="73">
        <v>1800</v>
      </c>
      <c r="F410" s="73">
        <v>1300.72</v>
      </c>
      <c r="G410" s="73" t="s">
        <v>594</v>
      </c>
      <c r="H410" s="73">
        <v>72.260000000000005</v>
      </c>
    </row>
    <row r="411" spans="1:8" s="71" customFormat="1" x14ac:dyDescent="0.3">
      <c r="A411" s="72" t="s">
        <v>185</v>
      </c>
      <c r="B411" s="72" t="s">
        <v>650</v>
      </c>
      <c r="C411" s="72" t="s">
        <v>186</v>
      </c>
      <c r="D411" s="73"/>
      <c r="E411" s="73">
        <v>1000</v>
      </c>
      <c r="F411" s="73">
        <v>1145.8599999999999</v>
      </c>
      <c r="G411" s="73" t="s">
        <v>553</v>
      </c>
      <c r="H411" s="73">
        <v>114.59</v>
      </c>
    </row>
    <row r="412" spans="1:8" s="71" customFormat="1" x14ac:dyDescent="0.3">
      <c r="A412" s="72" t="s">
        <v>397</v>
      </c>
      <c r="B412" s="72" t="s">
        <v>650</v>
      </c>
      <c r="C412" s="72" t="s">
        <v>398</v>
      </c>
      <c r="D412" s="73"/>
      <c r="E412" s="73">
        <v>800</v>
      </c>
      <c r="F412" s="73">
        <v>154.86000000000001</v>
      </c>
      <c r="G412" s="73" t="s">
        <v>595</v>
      </c>
      <c r="H412" s="73">
        <v>19.36</v>
      </c>
    </row>
    <row r="413" spans="1:8" s="71" customFormat="1" x14ac:dyDescent="0.3">
      <c r="A413" s="72" t="s">
        <v>199</v>
      </c>
      <c r="B413" s="72" t="s">
        <v>650</v>
      </c>
      <c r="C413" s="72" t="s">
        <v>200</v>
      </c>
      <c r="D413" s="73"/>
      <c r="E413" s="73"/>
      <c r="F413" s="73">
        <v>128.75</v>
      </c>
      <c r="G413" s="73"/>
      <c r="H413" s="73"/>
    </row>
    <row r="414" spans="1:8" s="71" customFormat="1" x14ac:dyDescent="0.3">
      <c r="A414" s="72" t="s">
        <v>201</v>
      </c>
      <c r="B414" s="72" t="s">
        <v>650</v>
      </c>
      <c r="C414" s="72" t="s">
        <v>202</v>
      </c>
      <c r="D414" s="73"/>
      <c r="E414" s="73"/>
      <c r="F414" s="73">
        <v>128.75</v>
      </c>
      <c r="G414" s="73"/>
      <c r="H414" s="73"/>
    </row>
    <row r="415" spans="1:8" s="71" customFormat="1" x14ac:dyDescent="0.3">
      <c r="A415" s="72" t="s">
        <v>206</v>
      </c>
      <c r="B415" s="72" t="s">
        <v>650</v>
      </c>
      <c r="C415" s="72" t="s">
        <v>207</v>
      </c>
      <c r="D415" s="73"/>
      <c r="E415" s="73">
        <v>600</v>
      </c>
      <c r="F415" s="73">
        <v>1119.67</v>
      </c>
      <c r="G415" s="73" t="s">
        <v>596</v>
      </c>
      <c r="H415" s="73">
        <v>186.61</v>
      </c>
    </row>
    <row r="416" spans="1:8" s="71" customFormat="1" x14ac:dyDescent="0.3">
      <c r="A416" s="72" t="s">
        <v>224</v>
      </c>
      <c r="B416" s="72" t="s">
        <v>650</v>
      </c>
      <c r="C416" s="72" t="s">
        <v>225</v>
      </c>
      <c r="D416" s="73"/>
      <c r="E416" s="73"/>
      <c r="F416" s="73">
        <v>157.16999999999999</v>
      </c>
      <c r="G416" s="73"/>
      <c r="H416" s="73"/>
    </row>
    <row r="417" spans="1:8" s="71" customFormat="1" x14ac:dyDescent="0.3">
      <c r="A417" s="72" t="s">
        <v>228</v>
      </c>
      <c r="B417" s="72" t="s">
        <v>650</v>
      </c>
      <c r="C417" s="72" t="s">
        <v>229</v>
      </c>
      <c r="D417" s="73"/>
      <c r="E417" s="73"/>
      <c r="F417" s="73">
        <v>157.16999999999999</v>
      </c>
      <c r="G417" s="73"/>
      <c r="H417" s="73"/>
    </row>
    <row r="418" spans="1:8" s="71" customFormat="1" x14ac:dyDescent="0.3">
      <c r="A418" s="72" t="s">
        <v>236</v>
      </c>
      <c r="B418" s="72" t="s">
        <v>650</v>
      </c>
      <c r="C418" s="72" t="s">
        <v>237</v>
      </c>
      <c r="D418" s="73"/>
      <c r="E418" s="73">
        <v>600</v>
      </c>
      <c r="F418" s="73">
        <v>362.5</v>
      </c>
      <c r="G418" s="73" t="s">
        <v>597</v>
      </c>
      <c r="H418" s="73">
        <v>60.42</v>
      </c>
    </row>
    <row r="419" spans="1:8" s="71" customFormat="1" x14ac:dyDescent="0.3">
      <c r="A419" s="72" t="s">
        <v>372</v>
      </c>
      <c r="B419" s="72" t="s">
        <v>650</v>
      </c>
      <c r="C419" s="72" t="s">
        <v>373</v>
      </c>
      <c r="D419" s="73"/>
      <c r="E419" s="73">
        <v>600</v>
      </c>
      <c r="F419" s="73">
        <v>362.5</v>
      </c>
      <c r="G419" s="73" t="s">
        <v>597</v>
      </c>
      <c r="H419" s="73">
        <v>60.42</v>
      </c>
    </row>
    <row r="420" spans="1:8" s="71" customFormat="1" x14ac:dyDescent="0.3">
      <c r="A420" s="72" t="s">
        <v>242</v>
      </c>
      <c r="B420" s="72" t="s">
        <v>650</v>
      </c>
      <c r="C420" s="72" t="s">
        <v>243</v>
      </c>
      <c r="D420" s="73"/>
      <c r="E420" s="73"/>
      <c r="F420" s="73">
        <v>600</v>
      </c>
      <c r="G420" s="73"/>
      <c r="H420" s="73"/>
    </row>
    <row r="421" spans="1:8" s="71" customFormat="1" x14ac:dyDescent="0.3">
      <c r="A421" s="72" t="s">
        <v>246</v>
      </c>
      <c r="B421" s="72" t="s">
        <v>650</v>
      </c>
      <c r="C421" s="72" t="s">
        <v>247</v>
      </c>
      <c r="D421" s="73"/>
      <c r="E421" s="73"/>
      <c r="F421" s="73">
        <v>600</v>
      </c>
      <c r="G421" s="73"/>
      <c r="H421" s="73"/>
    </row>
    <row r="422" spans="1:8" s="71" customFormat="1" x14ac:dyDescent="0.3">
      <c r="A422" s="72" t="s">
        <v>651</v>
      </c>
      <c r="B422" s="72" t="s">
        <v>533</v>
      </c>
      <c r="C422" s="72" t="s">
        <v>534</v>
      </c>
      <c r="D422" s="73"/>
      <c r="E422" s="73"/>
      <c r="F422" s="73">
        <v>8764.09</v>
      </c>
      <c r="G422" s="73"/>
      <c r="H422" s="73"/>
    </row>
    <row r="423" spans="1:8" s="71" customFormat="1" x14ac:dyDescent="0.3">
      <c r="A423" s="72" t="s">
        <v>151</v>
      </c>
      <c r="B423" s="72" t="s">
        <v>533</v>
      </c>
      <c r="C423" s="72" t="s">
        <v>152</v>
      </c>
      <c r="D423" s="73"/>
      <c r="E423" s="73"/>
      <c r="F423" s="73">
        <v>8764.09</v>
      </c>
      <c r="G423" s="73"/>
      <c r="H423" s="73"/>
    </row>
    <row r="424" spans="1:8" s="71" customFormat="1" x14ac:dyDescent="0.3">
      <c r="A424" s="72" t="s">
        <v>153</v>
      </c>
      <c r="B424" s="72" t="s">
        <v>533</v>
      </c>
      <c r="C424" s="72" t="s">
        <v>154</v>
      </c>
      <c r="D424" s="73"/>
      <c r="E424" s="73"/>
      <c r="F424" s="73">
        <v>8764.09</v>
      </c>
      <c r="G424" s="73"/>
      <c r="H424" s="73"/>
    </row>
    <row r="425" spans="1:8" s="71" customFormat="1" x14ac:dyDescent="0.3">
      <c r="A425" s="72" t="s">
        <v>169</v>
      </c>
      <c r="B425" s="72" t="s">
        <v>533</v>
      </c>
      <c r="C425" s="72" t="s">
        <v>170</v>
      </c>
      <c r="D425" s="73"/>
      <c r="E425" s="73"/>
      <c r="F425" s="73">
        <v>8764.09</v>
      </c>
      <c r="G425" s="73"/>
      <c r="H425" s="73"/>
    </row>
    <row r="426" spans="1:8" s="71" customFormat="1" x14ac:dyDescent="0.3">
      <c r="A426" s="72" t="s">
        <v>393</v>
      </c>
      <c r="B426" s="72" t="s">
        <v>533</v>
      </c>
      <c r="C426" s="72" t="s">
        <v>394</v>
      </c>
      <c r="D426" s="73"/>
      <c r="E426" s="73"/>
      <c r="F426" s="73">
        <v>8764.09</v>
      </c>
      <c r="G426" s="73"/>
      <c r="H426" s="73"/>
    </row>
    <row r="427" spans="1:8" s="71" customFormat="1" x14ac:dyDescent="0.3">
      <c r="A427" s="72" t="s">
        <v>395</v>
      </c>
      <c r="B427" s="72" t="s">
        <v>533</v>
      </c>
      <c r="C427" s="72" t="s">
        <v>396</v>
      </c>
      <c r="D427" s="73"/>
      <c r="E427" s="73"/>
      <c r="F427" s="73">
        <v>8764.09</v>
      </c>
      <c r="G427" s="73"/>
      <c r="H427" s="73"/>
    </row>
    <row r="428" spans="1:8" s="71" customFormat="1" x14ac:dyDescent="0.3">
      <c r="A428" s="72" t="s">
        <v>424</v>
      </c>
      <c r="B428" s="72"/>
      <c r="C428" s="72" t="s">
        <v>425</v>
      </c>
      <c r="D428" s="73">
        <v>4405</v>
      </c>
      <c r="E428" s="73">
        <v>29300</v>
      </c>
      <c r="F428" s="73">
        <v>8967.5</v>
      </c>
      <c r="G428" s="73" t="s">
        <v>598</v>
      </c>
      <c r="H428" s="73">
        <v>30.61</v>
      </c>
    </row>
    <row r="429" spans="1:8" s="71" customFormat="1" x14ac:dyDescent="0.3">
      <c r="A429" s="72" t="s">
        <v>636</v>
      </c>
      <c r="B429" s="72" t="s">
        <v>637</v>
      </c>
      <c r="C429" s="72" t="s">
        <v>150</v>
      </c>
      <c r="D429" s="73">
        <v>4405</v>
      </c>
      <c r="E429" s="73">
        <v>29300</v>
      </c>
      <c r="F429" s="73">
        <v>8967.5</v>
      </c>
      <c r="G429" s="73" t="s">
        <v>598</v>
      </c>
      <c r="H429" s="73">
        <v>30.61</v>
      </c>
    </row>
    <row r="430" spans="1:8" s="71" customFormat="1" x14ac:dyDescent="0.3">
      <c r="A430" s="72" t="s">
        <v>353</v>
      </c>
      <c r="B430" s="72" t="s">
        <v>637</v>
      </c>
      <c r="C430" s="72" t="s">
        <v>354</v>
      </c>
      <c r="D430" s="73">
        <v>4405</v>
      </c>
      <c r="E430" s="73">
        <v>29300</v>
      </c>
      <c r="F430" s="73">
        <v>8967.5</v>
      </c>
      <c r="G430" s="73" t="s">
        <v>598</v>
      </c>
      <c r="H430" s="73">
        <v>30.61</v>
      </c>
    </row>
    <row r="431" spans="1:8" s="71" customFormat="1" x14ac:dyDescent="0.3">
      <c r="A431" s="72" t="s">
        <v>355</v>
      </c>
      <c r="B431" s="72" t="s">
        <v>637</v>
      </c>
      <c r="C431" s="72" t="s">
        <v>356</v>
      </c>
      <c r="D431" s="73">
        <v>4405</v>
      </c>
      <c r="E431" s="73">
        <v>29300</v>
      </c>
      <c r="F431" s="73">
        <v>8967.5</v>
      </c>
      <c r="G431" s="73" t="s">
        <v>598</v>
      </c>
      <c r="H431" s="73">
        <v>30.61</v>
      </c>
    </row>
    <row r="432" spans="1:8" s="71" customFormat="1" x14ac:dyDescent="0.3">
      <c r="A432" s="72" t="s">
        <v>357</v>
      </c>
      <c r="B432" s="72" t="s">
        <v>637</v>
      </c>
      <c r="C432" s="72" t="s">
        <v>358</v>
      </c>
      <c r="D432" s="73">
        <v>4405</v>
      </c>
      <c r="E432" s="73">
        <v>26300</v>
      </c>
      <c r="F432" s="73">
        <v>8946.52</v>
      </c>
      <c r="G432" s="73" t="s">
        <v>599</v>
      </c>
      <c r="H432" s="73">
        <v>34.020000000000003</v>
      </c>
    </row>
    <row r="433" spans="1:8" s="71" customFormat="1" x14ac:dyDescent="0.3">
      <c r="A433" s="72" t="s">
        <v>359</v>
      </c>
      <c r="B433" s="72" t="s">
        <v>637</v>
      </c>
      <c r="C433" s="72" t="s">
        <v>360</v>
      </c>
      <c r="D433" s="73">
        <v>4405</v>
      </c>
      <c r="E433" s="73">
        <v>11500</v>
      </c>
      <c r="F433" s="73">
        <v>7036.36</v>
      </c>
      <c r="G433" s="73" t="s">
        <v>600</v>
      </c>
      <c r="H433" s="73">
        <v>61.19</v>
      </c>
    </row>
    <row r="434" spans="1:8" s="71" customFormat="1" x14ac:dyDescent="0.3">
      <c r="A434" s="72" t="s">
        <v>361</v>
      </c>
      <c r="B434" s="72" t="s">
        <v>637</v>
      </c>
      <c r="C434" s="72" t="s">
        <v>362</v>
      </c>
      <c r="D434" s="73">
        <v>4405</v>
      </c>
      <c r="E434" s="73">
        <v>6500</v>
      </c>
      <c r="F434" s="73">
        <v>7036.36</v>
      </c>
      <c r="G434" s="73" t="s">
        <v>601</v>
      </c>
      <c r="H434" s="73">
        <v>108.25</v>
      </c>
    </row>
    <row r="435" spans="1:8" s="71" customFormat="1" x14ac:dyDescent="0.3">
      <c r="A435" s="72" t="s">
        <v>426</v>
      </c>
      <c r="B435" s="72" t="s">
        <v>637</v>
      </c>
      <c r="C435" s="72" t="s">
        <v>427</v>
      </c>
      <c r="D435" s="73"/>
      <c r="E435" s="73">
        <v>5000</v>
      </c>
      <c r="F435" s="73"/>
      <c r="G435" s="73"/>
      <c r="H435" s="73"/>
    </row>
    <row r="436" spans="1:8" s="71" customFormat="1" x14ac:dyDescent="0.3">
      <c r="A436" s="72" t="s">
        <v>363</v>
      </c>
      <c r="B436" s="72" t="s">
        <v>637</v>
      </c>
      <c r="C436" s="72" t="s">
        <v>364</v>
      </c>
      <c r="D436" s="73"/>
      <c r="E436" s="73">
        <v>14800</v>
      </c>
      <c r="F436" s="73">
        <v>1910.16</v>
      </c>
      <c r="G436" s="73" t="s">
        <v>602</v>
      </c>
      <c r="H436" s="73">
        <v>12.91</v>
      </c>
    </row>
    <row r="437" spans="1:8" s="71" customFormat="1" x14ac:dyDescent="0.3">
      <c r="A437" s="72" t="s">
        <v>365</v>
      </c>
      <c r="B437" s="72" t="s">
        <v>637</v>
      </c>
      <c r="C437" s="72" t="s">
        <v>366</v>
      </c>
      <c r="D437" s="73"/>
      <c r="E437" s="73">
        <v>14800</v>
      </c>
      <c r="F437" s="73">
        <v>1910.16</v>
      </c>
      <c r="G437" s="73" t="s">
        <v>602</v>
      </c>
      <c r="H437" s="73">
        <v>12.91</v>
      </c>
    </row>
    <row r="438" spans="1:8" s="71" customFormat="1" x14ac:dyDescent="0.3">
      <c r="A438" s="72" t="s">
        <v>413</v>
      </c>
      <c r="B438" s="72" t="s">
        <v>637</v>
      </c>
      <c r="C438" s="72" t="s">
        <v>414</v>
      </c>
      <c r="D438" s="73"/>
      <c r="E438" s="73">
        <v>3000</v>
      </c>
      <c r="F438" s="73">
        <v>20.98</v>
      </c>
      <c r="G438" s="73" t="s">
        <v>603</v>
      </c>
      <c r="H438" s="73">
        <v>0.7</v>
      </c>
    </row>
    <row r="439" spans="1:8" s="71" customFormat="1" x14ac:dyDescent="0.3">
      <c r="A439" s="72" t="s">
        <v>415</v>
      </c>
      <c r="B439" s="72" t="s">
        <v>637</v>
      </c>
      <c r="C439" s="72" t="s">
        <v>416</v>
      </c>
      <c r="D439" s="73"/>
      <c r="E439" s="73">
        <v>3000</v>
      </c>
      <c r="F439" s="73">
        <v>20.98</v>
      </c>
      <c r="G439" s="73" t="s">
        <v>603</v>
      </c>
      <c r="H439" s="73">
        <v>0.7</v>
      </c>
    </row>
    <row r="440" spans="1:8" s="71" customFormat="1" x14ac:dyDescent="0.3">
      <c r="A440" s="72" t="s">
        <v>417</v>
      </c>
      <c r="B440" s="72" t="s">
        <v>637</v>
      </c>
      <c r="C440" s="72" t="s">
        <v>418</v>
      </c>
      <c r="D440" s="73"/>
      <c r="E440" s="73">
        <v>3000</v>
      </c>
      <c r="F440" s="73">
        <v>20.98</v>
      </c>
      <c r="G440" s="73" t="s">
        <v>603</v>
      </c>
      <c r="H440" s="73">
        <v>0.7</v>
      </c>
    </row>
    <row r="441" spans="1:8" s="71" customFormat="1" x14ac:dyDescent="0.3">
      <c r="A441" s="72" t="s">
        <v>432</v>
      </c>
      <c r="B441" s="72"/>
      <c r="C441" s="72" t="s">
        <v>433</v>
      </c>
      <c r="D441" s="73">
        <v>62089.31</v>
      </c>
      <c r="E441" s="73">
        <v>172075</v>
      </c>
      <c r="F441" s="73">
        <v>54989.75</v>
      </c>
      <c r="G441" s="73" t="s">
        <v>604</v>
      </c>
      <c r="H441" s="73">
        <v>31.96</v>
      </c>
    </row>
    <row r="442" spans="1:8" s="71" customFormat="1" x14ac:dyDescent="0.3">
      <c r="A442" s="72" t="s">
        <v>644</v>
      </c>
      <c r="B442" s="72" t="s">
        <v>509</v>
      </c>
      <c r="C442" s="72" t="s">
        <v>341</v>
      </c>
      <c r="D442" s="73">
        <v>61043.25</v>
      </c>
      <c r="E442" s="73">
        <v>167575</v>
      </c>
      <c r="F442" s="73">
        <v>52766.27</v>
      </c>
      <c r="G442" s="73" t="s">
        <v>605</v>
      </c>
      <c r="H442" s="73">
        <v>31.49</v>
      </c>
    </row>
    <row r="443" spans="1:8" s="71" customFormat="1" x14ac:dyDescent="0.3">
      <c r="A443" s="72" t="s">
        <v>151</v>
      </c>
      <c r="B443" s="72" t="s">
        <v>509</v>
      </c>
      <c r="C443" s="72" t="s">
        <v>152</v>
      </c>
      <c r="D443" s="73">
        <v>61043.25</v>
      </c>
      <c r="E443" s="73">
        <v>167575</v>
      </c>
      <c r="F443" s="73">
        <v>52766.27</v>
      </c>
      <c r="G443" s="73" t="s">
        <v>605</v>
      </c>
      <c r="H443" s="73">
        <v>31.49</v>
      </c>
    </row>
    <row r="444" spans="1:8" s="71" customFormat="1" x14ac:dyDescent="0.3">
      <c r="A444" s="72" t="s">
        <v>298</v>
      </c>
      <c r="B444" s="72" t="s">
        <v>509</v>
      </c>
      <c r="C444" s="72" t="s">
        <v>299</v>
      </c>
      <c r="D444" s="73">
        <v>58041.68</v>
      </c>
      <c r="E444" s="73">
        <v>162275</v>
      </c>
      <c r="F444" s="73">
        <v>49192.5</v>
      </c>
      <c r="G444" s="73" t="s">
        <v>606</v>
      </c>
      <c r="H444" s="73">
        <v>30.31</v>
      </c>
    </row>
    <row r="445" spans="1:8" s="71" customFormat="1" x14ac:dyDescent="0.3">
      <c r="A445" s="72" t="s">
        <v>300</v>
      </c>
      <c r="B445" s="72" t="s">
        <v>509</v>
      </c>
      <c r="C445" s="72" t="s">
        <v>301</v>
      </c>
      <c r="D445" s="73">
        <v>48840.4</v>
      </c>
      <c r="E445" s="73">
        <v>135300</v>
      </c>
      <c r="F445" s="73">
        <v>40611.379999999997</v>
      </c>
      <c r="G445" s="73" t="s">
        <v>607</v>
      </c>
      <c r="H445" s="73">
        <v>30.02</v>
      </c>
    </row>
    <row r="446" spans="1:8" s="71" customFormat="1" x14ac:dyDescent="0.3">
      <c r="A446" s="72" t="s">
        <v>302</v>
      </c>
      <c r="B446" s="72" t="s">
        <v>509</v>
      </c>
      <c r="C446" s="72" t="s">
        <v>303</v>
      </c>
      <c r="D446" s="73">
        <v>48195</v>
      </c>
      <c r="E446" s="73">
        <v>132000</v>
      </c>
      <c r="F446" s="73">
        <v>39741.230000000003</v>
      </c>
      <c r="G446" s="73" t="s">
        <v>608</v>
      </c>
      <c r="H446" s="73">
        <v>30.11</v>
      </c>
    </row>
    <row r="447" spans="1:8" s="71" customFormat="1" x14ac:dyDescent="0.3">
      <c r="A447" s="72" t="s">
        <v>304</v>
      </c>
      <c r="B447" s="72" t="s">
        <v>509</v>
      </c>
      <c r="C447" s="72" t="s">
        <v>305</v>
      </c>
      <c r="D447" s="73">
        <v>48195</v>
      </c>
      <c r="E447" s="73">
        <v>132000</v>
      </c>
      <c r="F447" s="73">
        <v>39741.230000000003</v>
      </c>
      <c r="G447" s="73" t="s">
        <v>608</v>
      </c>
      <c r="H447" s="73">
        <v>30.11</v>
      </c>
    </row>
    <row r="448" spans="1:8" s="71" customFormat="1" x14ac:dyDescent="0.3">
      <c r="A448" s="72" t="s">
        <v>309</v>
      </c>
      <c r="B448" s="72" t="s">
        <v>509</v>
      </c>
      <c r="C448" s="72" t="s">
        <v>310</v>
      </c>
      <c r="D448" s="73">
        <v>645.4</v>
      </c>
      <c r="E448" s="73">
        <v>3300</v>
      </c>
      <c r="F448" s="73">
        <v>870.15</v>
      </c>
      <c r="G448" s="73" t="s">
        <v>609</v>
      </c>
      <c r="H448" s="73">
        <v>26.37</v>
      </c>
    </row>
    <row r="449" spans="1:8" s="71" customFormat="1" x14ac:dyDescent="0.3">
      <c r="A449" s="72" t="s">
        <v>311</v>
      </c>
      <c r="B449" s="72" t="s">
        <v>509</v>
      </c>
      <c r="C449" s="72" t="s">
        <v>310</v>
      </c>
      <c r="D449" s="73">
        <v>645.4</v>
      </c>
      <c r="E449" s="73">
        <v>3300</v>
      </c>
      <c r="F449" s="73">
        <v>870.15</v>
      </c>
      <c r="G449" s="73" t="s">
        <v>609</v>
      </c>
      <c r="H449" s="73">
        <v>26.37</v>
      </c>
    </row>
    <row r="450" spans="1:8" s="71" customFormat="1" x14ac:dyDescent="0.3">
      <c r="A450" s="72" t="s">
        <v>312</v>
      </c>
      <c r="B450" s="72" t="s">
        <v>509</v>
      </c>
      <c r="C450" s="72" t="s">
        <v>313</v>
      </c>
      <c r="D450" s="73">
        <v>2511.13</v>
      </c>
      <c r="E450" s="73">
        <v>4650</v>
      </c>
      <c r="F450" s="73">
        <v>1600</v>
      </c>
      <c r="G450" s="73" t="s">
        <v>610</v>
      </c>
      <c r="H450" s="73">
        <v>34.409999999999997</v>
      </c>
    </row>
    <row r="451" spans="1:8" s="71" customFormat="1" x14ac:dyDescent="0.3">
      <c r="A451" s="72" t="s">
        <v>314</v>
      </c>
      <c r="B451" s="72" t="s">
        <v>509</v>
      </c>
      <c r="C451" s="72" t="s">
        <v>313</v>
      </c>
      <c r="D451" s="73">
        <v>2511.13</v>
      </c>
      <c r="E451" s="73">
        <v>4650</v>
      </c>
      <c r="F451" s="73">
        <v>1600</v>
      </c>
      <c r="G451" s="73" t="s">
        <v>610</v>
      </c>
      <c r="H451" s="73">
        <v>34.409999999999997</v>
      </c>
    </row>
    <row r="452" spans="1:8" s="71" customFormat="1" x14ac:dyDescent="0.3">
      <c r="A452" s="72" t="s">
        <v>315</v>
      </c>
      <c r="B452" s="72" t="s">
        <v>509</v>
      </c>
      <c r="C452" s="72" t="s">
        <v>316</v>
      </c>
      <c r="D452" s="73">
        <v>1011.13</v>
      </c>
      <c r="E452" s="73">
        <v>2000</v>
      </c>
      <c r="F452" s="73">
        <v>400</v>
      </c>
      <c r="G452" s="73" t="s">
        <v>611</v>
      </c>
      <c r="H452" s="73">
        <v>20</v>
      </c>
    </row>
    <row r="453" spans="1:8" s="71" customFormat="1" x14ac:dyDescent="0.3">
      <c r="A453" s="72" t="s">
        <v>317</v>
      </c>
      <c r="B453" s="72" t="s">
        <v>509</v>
      </c>
      <c r="C453" s="72" t="s">
        <v>318</v>
      </c>
      <c r="D453" s="73"/>
      <c r="E453" s="73">
        <v>700</v>
      </c>
      <c r="F453" s="73"/>
      <c r="G453" s="73"/>
      <c r="H453" s="73"/>
    </row>
    <row r="454" spans="1:8" s="71" customFormat="1" x14ac:dyDescent="0.3">
      <c r="A454" s="72" t="s">
        <v>321</v>
      </c>
      <c r="B454" s="72" t="s">
        <v>509</v>
      </c>
      <c r="C454" s="72" t="s">
        <v>322</v>
      </c>
      <c r="D454" s="73"/>
      <c r="E454" s="73">
        <v>450</v>
      </c>
      <c r="F454" s="73"/>
      <c r="G454" s="73"/>
      <c r="H454" s="73"/>
    </row>
    <row r="455" spans="1:8" s="71" customFormat="1" x14ac:dyDescent="0.3">
      <c r="A455" s="72" t="s">
        <v>323</v>
      </c>
      <c r="B455" s="72" t="s">
        <v>509</v>
      </c>
      <c r="C455" s="72" t="s">
        <v>324</v>
      </c>
      <c r="D455" s="73">
        <v>1500</v>
      </c>
      <c r="E455" s="73">
        <v>1500</v>
      </c>
      <c r="F455" s="73">
        <v>1200</v>
      </c>
      <c r="G455" s="73" t="s">
        <v>612</v>
      </c>
      <c r="H455" s="73">
        <v>80</v>
      </c>
    </row>
    <row r="456" spans="1:8" s="71" customFormat="1" x14ac:dyDescent="0.3">
      <c r="A456" s="72" t="s">
        <v>327</v>
      </c>
      <c r="B456" s="72" t="s">
        <v>509</v>
      </c>
      <c r="C456" s="72" t="s">
        <v>328</v>
      </c>
      <c r="D456" s="73">
        <v>6690.15</v>
      </c>
      <c r="E456" s="73">
        <v>22325</v>
      </c>
      <c r="F456" s="73">
        <v>6981.12</v>
      </c>
      <c r="G456" s="73" t="s">
        <v>613</v>
      </c>
      <c r="H456" s="73">
        <v>31.27</v>
      </c>
    </row>
    <row r="457" spans="1:8" s="71" customFormat="1" x14ac:dyDescent="0.3">
      <c r="A457" s="72" t="s">
        <v>329</v>
      </c>
      <c r="B457" s="72" t="s">
        <v>509</v>
      </c>
      <c r="C457" s="72" t="s">
        <v>330</v>
      </c>
      <c r="D457" s="73">
        <v>6690.15</v>
      </c>
      <c r="E457" s="73">
        <v>22325</v>
      </c>
      <c r="F457" s="73">
        <v>6981.12</v>
      </c>
      <c r="G457" s="73" t="s">
        <v>613</v>
      </c>
      <c r="H457" s="73">
        <v>31.27</v>
      </c>
    </row>
    <row r="458" spans="1:8" s="71" customFormat="1" x14ac:dyDescent="0.3">
      <c r="A458" s="72" t="s">
        <v>331</v>
      </c>
      <c r="B458" s="72" t="s">
        <v>509</v>
      </c>
      <c r="C458" s="72" t="s">
        <v>332</v>
      </c>
      <c r="D458" s="73">
        <v>6690.15</v>
      </c>
      <c r="E458" s="73">
        <v>22325</v>
      </c>
      <c r="F458" s="73">
        <v>6981.12</v>
      </c>
      <c r="G458" s="73" t="s">
        <v>613</v>
      </c>
      <c r="H458" s="73">
        <v>31.27</v>
      </c>
    </row>
    <row r="459" spans="1:8" s="71" customFormat="1" x14ac:dyDescent="0.3">
      <c r="A459" s="72" t="s">
        <v>153</v>
      </c>
      <c r="B459" s="72" t="s">
        <v>509</v>
      </c>
      <c r="C459" s="72" t="s">
        <v>154</v>
      </c>
      <c r="D459" s="73">
        <v>3001.57</v>
      </c>
      <c r="E459" s="73">
        <v>5300</v>
      </c>
      <c r="F459" s="73">
        <v>3573.77</v>
      </c>
      <c r="G459" s="73" t="s">
        <v>614</v>
      </c>
      <c r="H459" s="73">
        <v>67.430000000000007</v>
      </c>
    </row>
    <row r="460" spans="1:8" s="71" customFormat="1" x14ac:dyDescent="0.3">
      <c r="A460" s="72" t="s">
        <v>155</v>
      </c>
      <c r="B460" s="72" t="s">
        <v>509</v>
      </c>
      <c r="C460" s="72" t="s">
        <v>156</v>
      </c>
      <c r="D460" s="73">
        <v>636.08000000000004</v>
      </c>
      <c r="E460" s="73">
        <v>1600</v>
      </c>
      <c r="F460" s="73">
        <v>2169.9699999999998</v>
      </c>
      <c r="G460" s="73" t="s">
        <v>615</v>
      </c>
      <c r="H460" s="73">
        <v>135.62</v>
      </c>
    </row>
    <row r="461" spans="1:8" s="71" customFormat="1" x14ac:dyDescent="0.3">
      <c r="A461" s="72" t="s">
        <v>333</v>
      </c>
      <c r="B461" s="72" t="s">
        <v>509</v>
      </c>
      <c r="C461" s="72" t="s">
        <v>334</v>
      </c>
      <c r="D461" s="73">
        <v>636.08000000000004</v>
      </c>
      <c r="E461" s="73">
        <v>1600</v>
      </c>
      <c r="F461" s="73">
        <v>2169.9699999999998</v>
      </c>
      <c r="G461" s="73" t="s">
        <v>615</v>
      </c>
      <c r="H461" s="73">
        <v>135.62</v>
      </c>
    </row>
    <row r="462" spans="1:8" s="71" customFormat="1" x14ac:dyDescent="0.3">
      <c r="A462" s="72" t="s">
        <v>335</v>
      </c>
      <c r="B462" s="72" t="s">
        <v>509</v>
      </c>
      <c r="C462" s="72" t="s">
        <v>336</v>
      </c>
      <c r="D462" s="73">
        <v>636.08000000000004</v>
      </c>
      <c r="E462" s="73">
        <v>1600</v>
      </c>
      <c r="F462" s="73">
        <v>2169.9699999999998</v>
      </c>
      <c r="G462" s="73" t="s">
        <v>615</v>
      </c>
      <c r="H462" s="73">
        <v>135.62</v>
      </c>
    </row>
    <row r="463" spans="1:8" s="71" customFormat="1" x14ac:dyDescent="0.3">
      <c r="A463" s="72" t="s">
        <v>169</v>
      </c>
      <c r="B463" s="72" t="s">
        <v>509</v>
      </c>
      <c r="C463" s="72" t="s">
        <v>170</v>
      </c>
      <c r="D463" s="73">
        <v>2365.4899999999998</v>
      </c>
      <c r="E463" s="73">
        <v>3700</v>
      </c>
      <c r="F463" s="73">
        <v>1403.8</v>
      </c>
      <c r="G463" s="73" t="s">
        <v>616</v>
      </c>
      <c r="H463" s="73">
        <v>37.94</v>
      </c>
    </row>
    <row r="464" spans="1:8" s="71" customFormat="1" x14ac:dyDescent="0.3">
      <c r="A464" s="72" t="s">
        <v>393</v>
      </c>
      <c r="B464" s="72" t="s">
        <v>509</v>
      </c>
      <c r="C464" s="72" t="s">
        <v>394</v>
      </c>
      <c r="D464" s="73">
        <v>2365.4899999999998</v>
      </c>
      <c r="E464" s="73">
        <v>3700</v>
      </c>
      <c r="F464" s="73">
        <v>1403.8</v>
      </c>
      <c r="G464" s="73" t="s">
        <v>616</v>
      </c>
      <c r="H464" s="73">
        <v>37.94</v>
      </c>
    </row>
    <row r="465" spans="1:8" s="71" customFormat="1" x14ac:dyDescent="0.3">
      <c r="A465" s="72" t="s">
        <v>395</v>
      </c>
      <c r="B465" s="72" t="s">
        <v>509</v>
      </c>
      <c r="C465" s="72" t="s">
        <v>396</v>
      </c>
      <c r="D465" s="73">
        <v>2365.4899999999998</v>
      </c>
      <c r="E465" s="73">
        <v>3700</v>
      </c>
      <c r="F465" s="73">
        <v>1403.8</v>
      </c>
      <c r="G465" s="73" t="s">
        <v>616</v>
      </c>
      <c r="H465" s="73">
        <v>37.94</v>
      </c>
    </row>
    <row r="466" spans="1:8" s="71" customFormat="1" x14ac:dyDescent="0.3">
      <c r="A466" s="72" t="s">
        <v>649</v>
      </c>
      <c r="B466" s="72" t="s">
        <v>650</v>
      </c>
      <c r="C466" s="72" t="s">
        <v>367</v>
      </c>
      <c r="D466" s="73">
        <v>807.75</v>
      </c>
      <c r="E466" s="73">
        <v>4500</v>
      </c>
      <c r="F466" s="73">
        <v>291.98</v>
      </c>
      <c r="G466" s="73" t="s">
        <v>617</v>
      </c>
      <c r="H466" s="73">
        <v>6.49</v>
      </c>
    </row>
    <row r="467" spans="1:8" s="71" customFormat="1" x14ac:dyDescent="0.3">
      <c r="A467" s="72" t="s">
        <v>151</v>
      </c>
      <c r="B467" s="72" t="s">
        <v>650</v>
      </c>
      <c r="C467" s="72" t="s">
        <v>152</v>
      </c>
      <c r="D467" s="73">
        <v>807.75</v>
      </c>
      <c r="E467" s="73">
        <v>3300</v>
      </c>
      <c r="F467" s="73">
        <v>291.98</v>
      </c>
      <c r="G467" s="73" t="s">
        <v>618</v>
      </c>
      <c r="H467" s="73">
        <v>8.85</v>
      </c>
    </row>
    <row r="468" spans="1:8" s="71" customFormat="1" x14ac:dyDescent="0.3">
      <c r="A468" s="72" t="s">
        <v>153</v>
      </c>
      <c r="B468" s="72" t="s">
        <v>650</v>
      </c>
      <c r="C468" s="72" t="s">
        <v>154</v>
      </c>
      <c r="D468" s="73">
        <v>807.75</v>
      </c>
      <c r="E468" s="73">
        <v>3300</v>
      </c>
      <c r="F468" s="73">
        <v>291.98</v>
      </c>
      <c r="G468" s="73" t="s">
        <v>618</v>
      </c>
      <c r="H468" s="73">
        <v>8.85</v>
      </c>
    </row>
    <row r="469" spans="1:8" s="71" customFormat="1" x14ac:dyDescent="0.3">
      <c r="A469" s="72" t="s">
        <v>155</v>
      </c>
      <c r="B469" s="72" t="s">
        <v>650</v>
      </c>
      <c r="C469" s="72" t="s">
        <v>156</v>
      </c>
      <c r="D469" s="73"/>
      <c r="E469" s="73">
        <v>400</v>
      </c>
      <c r="F469" s="73"/>
      <c r="G469" s="73"/>
      <c r="H469" s="73"/>
    </row>
    <row r="470" spans="1:8" s="71" customFormat="1" x14ac:dyDescent="0.3">
      <c r="A470" s="72" t="s">
        <v>165</v>
      </c>
      <c r="B470" s="72" t="s">
        <v>650</v>
      </c>
      <c r="C470" s="72" t="s">
        <v>166</v>
      </c>
      <c r="D470" s="73"/>
      <c r="E470" s="73">
        <v>400</v>
      </c>
      <c r="F470" s="73"/>
      <c r="G470" s="73"/>
      <c r="H470" s="73"/>
    </row>
    <row r="471" spans="1:8" s="71" customFormat="1" x14ac:dyDescent="0.3">
      <c r="A471" s="72" t="s">
        <v>167</v>
      </c>
      <c r="B471" s="72" t="s">
        <v>650</v>
      </c>
      <c r="C471" s="72" t="s">
        <v>168</v>
      </c>
      <c r="D471" s="73"/>
      <c r="E471" s="73">
        <v>400</v>
      </c>
      <c r="F471" s="73"/>
      <c r="G471" s="73"/>
      <c r="H471" s="73"/>
    </row>
    <row r="472" spans="1:8" s="71" customFormat="1" x14ac:dyDescent="0.3">
      <c r="A472" s="72" t="s">
        <v>169</v>
      </c>
      <c r="B472" s="72" t="s">
        <v>650</v>
      </c>
      <c r="C472" s="72" t="s">
        <v>170</v>
      </c>
      <c r="D472" s="73">
        <v>807.75</v>
      </c>
      <c r="E472" s="73">
        <v>2900</v>
      </c>
      <c r="F472" s="73">
        <v>291.98</v>
      </c>
      <c r="G472" s="73" t="s">
        <v>619</v>
      </c>
      <c r="H472" s="73">
        <v>10.07</v>
      </c>
    </row>
    <row r="473" spans="1:8" s="71" customFormat="1" x14ac:dyDescent="0.3">
      <c r="A473" s="72" t="s">
        <v>171</v>
      </c>
      <c r="B473" s="72" t="s">
        <v>650</v>
      </c>
      <c r="C473" s="72" t="s">
        <v>172</v>
      </c>
      <c r="D473" s="73">
        <v>807.75</v>
      </c>
      <c r="E473" s="73">
        <v>2900</v>
      </c>
      <c r="F473" s="73">
        <v>260.73</v>
      </c>
      <c r="G473" s="73" t="s">
        <v>620</v>
      </c>
      <c r="H473" s="73">
        <v>8.99</v>
      </c>
    </row>
    <row r="474" spans="1:8" s="71" customFormat="1" x14ac:dyDescent="0.3">
      <c r="A474" s="72" t="s">
        <v>177</v>
      </c>
      <c r="B474" s="72" t="s">
        <v>650</v>
      </c>
      <c r="C474" s="72" t="s">
        <v>178</v>
      </c>
      <c r="D474" s="73"/>
      <c r="E474" s="73">
        <v>350</v>
      </c>
      <c r="F474" s="73"/>
      <c r="G474" s="73"/>
      <c r="H474" s="73"/>
    </row>
    <row r="475" spans="1:8" s="71" customFormat="1" x14ac:dyDescent="0.3">
      <c r="A475" s="72" t="s">
        <v>179</v>
      </c>
      <c r="B475" s="72" t="s">
        <v>650</v>
      </c>
      <c r="C475" s="72" t="s">
        <v>180</v>
      </c>
      <c r="D475" s="73"/>
      <c r="E475" s="73">
        <v>50</v>
      </c>
      <c r="F475" s="73"/>
      <c r="G475" s="73"/>
      <c r="H475" s="73"/>
    </row>
    <row r="476" spans="1:8" s="71" customFormat="1" x14ac:dyDescent="0.3">
      <c r="A476" s="72" t="s">
        <v>181</v>
      </c>
      <c r="B476" s="72" t="s">
        <v>650</v>
      </c>
      <c r="C476" s="72" t="s">
        <v>182</v>
      </c>
      <c r="D476" s="73">
        <v>807.75</v>
      </c>
      <c r="E476" s="73">
        <v>2500</v>
      </c>
      <c r="F476" s="73">
        <v>260.73</v>
      </c>
      <c r="G476" s="73" t="s">
        <v>621</v>
      </c>
      <c r="H476" s="73">
        <v>10.43</v>
      </c>
    </row>
    <row r="477" spans="1:8" s="71" customFormat="1" x14ac:dyDescent="0.3">
      <c r="A477" s="72" t="s">
        <v>199</v>
      </c>
      <c r="B477" s="72" t="s">
        <v>650</v>
      </c>
      <c r="C477" s="72" t="s">
        <v>200</v>
      </c>
      <c r="D477" s="73"/>
      <c r="E477" s="73"/>
      <c r="F477" s="73">
        <v>31.25</v>
      </c>
      <c r="G477" s="73"/>
      <c r="H477" s="73"/>
    </row>
    <row r="478" spans="1:8" s="71" customFormat="1" x14ac:dyDescent="0.3">
      <c r="A478" s="72" t="s">
        <v>201</v>
      </c>
      <c r="B478" s="72" t="s">
        <v>650</v>
      </c>
      <c r="C478" s="72" t="s">
        <v>202</v>
      </c>
      <c r="D478" s="73"/>
      <c r="E478" s="73"/>
      <c r="F478" s="73">
        <v>31.25</v>
      </c>
      <c r="G478" s="73"/>
      <c r="H478" s="73"/>
    </row>
    <row r="479" spans="1:8" s="71" customFormat="1" x14ac:dyDescent="0.3">
      <c r="A479" s="72" t="s">
        <v>353</v>
      </c>
      <c r="B479" s="72" t="s">
        <v>650</v>
      </c>
      <c r="C479" s="72" t="s">
        <v>354</v>
      </c>
      <c r="D479" s="73"/>
      <c r="E479" s="73">
        <v>1200</v>
      </c>
      <c r="F479" s="73"/>
      <c r="G479" s="73"/>
      <c r="H479" s="73"/>
    </row>
    <row r="480" spans="1:8" s="71" customFormat="1" x14ac:dyDescent="0.3">
      <c r="A480" s="72" t="s">
        <v>355</v>
      </c>
      <c r="B480" s="72" t="s">
        <v>650</v>
      </c>
      <c r="C480" s="72" t="s">
        <v>356</v>
      </c>
      <c r="D480" s="73"/>
      <c r="E480" s="73">
        <v>1200</v>
      </c>
      <c r="F480" s="73"/>
      <c r="G480" s="73"/>
      <c r="H480" s="73"/>
    </row>
    <row r="481" spans="1:8" s="71" customFormat="1" x14ac:dyDescent="0.3">
      <c r="A481" s="72" t="s">
        <v>357</v>
      </c>
      <c r="B481" s="72" t="s">
        <v>650</v>
      </c>
      <c r="C481" s="72" t="s">
        <v>358</v>
      </c>
      <c r="D481" s="73"/>
      <c r="E481" s="73">
        <v>1200</v>
      </c>
      <c r="F481" s="73"/>
      <c r="G481" s="73"/>
      <c r="H481" s="73"/>
    </row>
    <row r="482" spans="1:8" s="71" customFormat="1" x14ac:dyDescent="0.3">
      <c r="A482" s="72" t="s">
        <v>359</v>
      </c>
      <c r="B482" s="72" t="s">
        <v>650</v>
      </c>
      <c r="C482" s="72" t="s">
        <v>360</v>
      </c>
      <c r="D482" s="73"/>
      <c r="E482" s="73">
        <v>600</v>
      </c>
      <c r="F482" s="73"/>
      <c r="G482" s="73"/>
      <c r="H482" s="73"/>
    </row>
    <row r="483" spans="1:8" s="71" customFormat="1" x14ac:dyDescent="0.3">
      <c r="A483" s="72" t="s">
        <v>361</v>
      </c>
      <c r="B483" s="72" t="s">
        <v>650</v>
      </c>
      <c r="C483" s="72" t="s">
        <v>362</v>
      </c>
      <c r="D483" s="73"/>
      <c r="E483" s="73">
        <v>600</v>
      </c>
      <c r="F483" s="73"/>
      <c r="G483" s="73"/>
      <c r="H483" s="73"/>
    </row>
    <row r="484" spans="1:8" s="71" customFormat="1" x14ac:dyDescent="0.3">
      <c r="A484" s="72" t="s">
        <v>426</v>
      </c>
      <c r="B484" s="72" t="s">
        <v>650</v>
      </c>
      <c r="C484" s="72" t="s">
        <v>427</v>
      </c>
      <c r="D484" s="73"/>
      <c r="E484" s="73"/>
      <c r="F484" s="73"/>
      <c r="G484" s="73"/>
      <c r="H484" s="73"/>
    </row>
    <row r="485" spans="1:8" s="71" customFormat="1" x14ac:dyDescent="0.3">
      <c r="A485" s="72" t="s">
        <v>428</v>
      </c>
      <c r="B485" s="72" t="s">
        <v>650</v>
      </c>
      <c r="C485" s="72" t="s">
        <v>429</v>
      </c>
      <c r="D485" s="73"/>
      <c r="E485" s="73">
        <v>600</v>
      </c>
      <c r="F485" s="73"/>
      <c r="G485" s="73"/>
      <c r="H485" s="73"/>
    </row>
    <row r="486" spans="1:8" s="71" customFormat="1" x14ac:dyDescent="0.3">
      <c r="A486" s="72" t="s">
        <v>430</v>
      </c>
      <c r="B486" s="72" t="s">
        <v>650</v>
      </c>
      <c r="C486" s="72" t="s">
        <v>431</v>
      </c>
      <c r="D486" s="73"/>
      <c r="E486" s="73">
        <v>600</v>
      </c>
      <c r="F486" s="73"/>
      <c r="G486" s="73"/>
      <c r="H486" s="73"/>
    </row>
    <row r="487" spans="1:8" s="71" customFormat="1" x14ac:dyDescent="0.3">
      <c r="A487" s="72" t="s">
        <v>651</v>
      </c>
      <c r="B487" s="72" t="s">
        <v>533</v>
      </c>
      <c r="C487" s="72" t="s">
        <v>534</v>
      </c>
      <c r="D487" s="73">
        <v>238.31</v>
      </c>
      <c r="E487" s="73"/>
      <c r="F487" s="73">
        <v>1931.5</v>
      </c>
      <c r="G487" s="73"/>
      <c r="H487" s="73"/>
    </row>
    <row r="488" spans="1:8" s="71" customFormat="1" x14ac:dyDescent="0.3">
      <c r="A488" s="72" t="s">
        <v>151</v>
      </c>
      <c r="B488" s="72" t="s">
        <v>533</v>
      </c>
      <c r="C488" s="72" t="s">
        <v>152</v>
      </c>
      <c r="D488" s="73">
        <v>238.31</v>
      </c>
      <c r="E488" s="73"/>
      <c r="F488" s="73">
        <v>11.63</v>
      </c>
      <c r="G488" s="73"/>
      <c r="H488" s="73"/>
    </row>
    <row r="489" spans="1:8" s="71" customFormat="1" x14ac:dyDescent="0.3">
      <c r="A489" s="72" t="s">
        <v>153</v>
      </c>
      <c r="B489" s="72" t="s">
        <v>533</v>
      </c>
      <c r="C489" s="72" t="s">
        <v>154</v>
      </c>
      <c r="D489" s="73">
        <v>238.31</v>
      </c>
      <c r="E489" s="73"/>
      <c r="F489" s="73">
        <v>11.63</v>
      </c>
      <c r="G489" s="73"/>
      <c r="H489" s="73"/>
    </row>
    <row r="490" spans="1:8" s="71" customFormat="1" x14ac:dyDescent="0.3">
      <c r="A490" s="72" t="s">
        <v>169</v>
      </c>
      <c r="B490" s="72" t="s">
        <v>533</v>
      </c>
      <c r="C490" s="72" t="s">
        <v>170</v>
      </c>
      <c r="D490" s="73">
        <v>238.31</v>
      </c>
      <c r="E490" s="73"/>
      <c r="F490" s="73">
        <v>11.63</v>
      </c>
      <c r="G490" s="73"/>
      <c r="H490" s="73"/>
    </row>
    <row r="491" spans="1:8" s="71" customFormat="1" x14ac:dyDescent="0.3">
      <c r="A491" s="72" t="s">
        <v>171</v>
      </c>
      <c r="B491" s="72" t="s">
        <v>533</v>
      </c>
      <c r="C491" s="72" t="s">
        <v>172</v>
      </c>
      <c r="D491" s="73">
        <v>238.31</v>
      </c>
      <c r="E491" s="73"/>
      <c r="F491" s="73">
        <v>11.63</v>
      </c>
      <c r="G491" s="73"/>
      <c r="H491" s="73"/>
    </row>
    <row r="492" spans="1:8" s="71" customFormat="1" x14ac:dyDescent="0.3">
      <c r="A492" s="72" t="s">
        <v>181</v>
      </c>
      <c r="B492" s="72" t="s">
        <v>533</v>
      </c>
      <c r="C492" s="72" t="s">
        <v>182</v>
      </c>
      <c r="D492" s="73">
        <v>238.31</v>
      </c>
      <c r="E492" s="73"/>
      <c r="F492" s="73">
        <v>11.63</v>
      </c>
      <c r="G492" s="73"/>
      <c r="H492" s="73"/>
    </row>
    <row r="493" spans="1:8" s="71" customFormat="1" x14ac:dyDescent="0.3">
      <c r="A493" s="72" t="s">
        <v>353</v>
      </c>
      <c r="B493" s="72" t="s">
        <v>533</v>
      </c>
      <c r="C493" s="72" t="s">
        <v>354</v>
      </c>
      <c r="D493" s="73"/>
      <c r="E493" s="73"/>
      <c r="F493" s="73">
        <v>1919.87</v>
      </c>
      <c r="G493" s="73"/>
      <c r="H493" s="73"/>
    </row>
    <row r="494" spans="1:8" s="71" customFormat="1" x14ac:dyDescent="0.3">
      <c r="A494" s="72" t="s">
        <v>355</v>
      </c>
      <c r="B494" s="72" t="s">
        <v>533</v>
      </c>
      <c r="C494" s="72" t="s">
        <v>356</v>
      </c>
      <c r="D494" s="73"/>
      <c r="E494" s="73"/>
      <c r="F494" s="73">
        <v>1919.87</v>
      </c>
      <c r="G494" s="73"/>
      <c r="H494" s="73"/>
    </row>
    <row r="495" spans="1:8" s="71" customFormat="1" x14ac:dyDescent="0.3">
      <c r="A495" s="72" t="s">
        <v>357</v>
      </c>
      <c r="B495" s="72" t="s">
        <v>533</v>
      </c>
      <c r="C495" s="72" t="s">
        <v>358</v>
      </c>
      <c r="D495" s="73"/>
      <c r="E495" s="73"/>
      <c r="F495" s="73">
        <v>1919.87</v>
      </c>
      <c r="G495" s="73"/>
      <c r="H495" s="73"/>
    </row>
    <row r="496" spans="1:8" s="71" customFormat="1" x14ac:dyDescent="0.3">
      <c r="A496" s="72" t="s">
        <v>359</v>
      </c>
      <c r="B496" s="72" t="s">
        <v>533</v>
      </c>
      <c r="C496" s="72" t="s">
        <v>360</v>
      </c>
      <c r="D496" s="73"/>
      <c r="E496" s="73"/>
      <c r="F496" s="73">
        <v>1444.87</v>
      </c>
      <c r="G496" s="73"/>
      <c r="H496" s="73"/>
    </row>
    <row r="497" spans="1:8" s="71" customFormat="1" x14ac:dyDescent="0.3">
      <c r="A497" s="72" t="s">
        <v>361</v>
      </c>
      <c r="B497" s="72" t="s">
        <v>533</v>
      </c>
      <c r="C497" s="72" t="s">
        <v>362</v>
      </c>
      <c r="D497" s="73"/>
      <c r="E497" s="73"/>
      <c r="F497" s="73">
        <v>626.71</v>
      </c>
      <c r="G497" s="73"/>
      <c r="H497" s="73"/>
    </row>
    <row r="498" spans="1:8" s="71" customFormat="1" x14ac:dyDescent="0.3">
      <c r="A498" s="72" t="s">
        <v>426</v>
      </c>
      <c r="B498" s="72" t="s">
        <v>533</v>
      </c>
      <c r="C498" s="72" t="s">
        <v>427</v>
      </c>
      <c r="D498" s="73"/>
      <c r="E498" s="73"/>
      <c r="F498" s="73">
        <v>818.16</v>
      </c>
      <c r="G498" s="73"/>
      <c r="H498" s="73"/>
    </row>
    <row r="499" spans="1:8" s="71" customFormat="1" x14ac:dyDescent="0.3">
      <c r="A499" s="72" t="s">
        <v>428</v>
      </c>
      <c r="B499" s="72" t="s">
        <v>533</v>
      </c>
      <c r="C499" s="72" t="s">
        <v>429</v>
      </c>
      <c r="D499" s="73"/>
      <c r="E499" s="73"/>
      <c r="F499" s="73">
        <v>475</v>
      </c>
      <c r="G499" s="73"/>
      <c r="H499" s="73"/>
    </row>
    <row r="500" spans="1:8" s="71" customFormat="1" x14ac:dyDescent="0.3">
      <c r="A500" s="72" t="s">
        <v>430</v>
      </c>
      <c r="B500" s="72" t="s">
        <v>533</v>
      </c>
      <c r="C500" s="72" t="s">
        <v>431</v>
      </c>
      <c r="D500" s="73"/>
      <c r="E500" s="73"/>
      <c r="F500" s="73">
        <v>475</v>
      </c>
      <c r="G500" s="73"/>
      <c r="H500" s="73"/>
    </row>
    <row r="501" spans="1:8" s="71" customFormat="1" x14ac:dyDescent="0.3">
      <c r="A501" s="72" t="s">
        <v>663</v>
      </c>
      <c r="B501" s="72"/>
      <c r="C501" s="72" t="s">
        <v>147</v>
      </c>
      <c r="D501" s="73">
        <v>1634739.56</v>
      </c>
      <c r="E501" s="73">
        <v>3474906</v>
      </c>
      <c r="F501" s="73">
        <v>1580466.07</v>
      </c>
      <c r="G501" s="73" t="s">
        <v>437</v>
      </c>
      <c r="H501" s="73">
        <v>45.48</v>
      </c>
    </row>
    <row r="502" spans="1:8" x14ac:dyDescent="0.3">
      <c r="A502" s="86"/>
      <c r="B502" s="86"/>
      <c r="C502" s="86"/>
      <c r="D502" s="86"/>
      <c r="E502" s="86"/>
      <c r="F502" s="86"/>
      <c r="G502" s="86"/>
      <c r="H502" s="86"/>
    </row>
  </sheetData>
  <printOptions horizontalCentered="1"/>
  <pageMargins left="0" right="0" top="0" bottom="0" header="0" footer="0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workbookViewId="0">
      <selection activeCell="G16" sqref="G16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1"/>
      <c r="C1" s="1"/>
      <c r="D1" s="13"/>
      <c r="E1" s="1"/>
      <c r="F1" s="1"/>
      <c r="G1" s="1"/>
      <c r="H1" s="1"/>
      <c r="I1" s="1"/>
      <c r="J1" s="1"/>
      <c r="K1" s="1"/>
      <c r="L1" s="13"/>
    </row>
    <row r="2" spans="2:12" ht="15.75" customHeight="1" x14ac:dyDescent="0.3">
      <c r="B2" s="107" t="s">
        <v>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12" ht="17.399999999999999" x14ac:dyDescent="0.3">
      <c r="B3" s="26"/>
      <c r="C3" s="26"/>
      <c r="D3" s="26"/>
      <c r="E3" s="26"/>
      <c r="F3" s="26"/>
      <c r="G3" s="26"/>
      <c r="H3" s="26"/>
      <c r="I3" s="26"/>
      <c r="J3" s="27"/>
      <c r="K3" s="27"/>
      <c r="L3" s="27"/>
    </row>
    <row r="4" spans="2:12" ht="18" customHeight="1" x14ac:dyDescent="0.3">
      <c r="B4" s="107" t="s">
        <v>29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2:12" ht="15.75" customHeight="1" x14ac:dyDescent="0.3">
      <c r="B5" s="107" t="s">
        <v>20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2:12" ht="17.399999999999999" x14ac:dyDescent="0.3">
      <c r="B6" s="26"/>
      <c r="C6" s="26"/>
      <c r="D6" s="26"/>
      <c r="E6" s="26"/>
      <c r="F6" s="26"/>
      <c r="G6" s="26"/>
      <c r="H6" s="26"/>
      <c r="I6" s="26"/>
      <c r="J6" s="27"/>
      <c r="K6" s="27"/>
      <c r="L6" s="27"/>
    </row>
    <row r="7" spans="2:12" ht="25.5" customHeight="1" x14ac:dyDescent="0.3">
      <c r="B7" s="104" t="s">
        <v>0</v>
      </c>
      <c r="C7" s="105"/>
      <c r="D7" s="105"/>
      <c r="E7" s="105"/>
      <c r="F7" s="106"/>
      <c r="G7" s="23" t="s">
        <v>33</v>
      </c>
      <c r="H7" s="23" t="s">
        <v>30</v>
      </c>
      <c r="I7" s="23" t="s">
        <v>31</v>
      </c>
      <c r="J7" s="23" t="s">
        <v>32</v>
      </c>
      <c r="K7" s="23" t="s">
        <v>15</v>
      </c>
      <c r="L7" s="23" t="s">
        <v>28</v>
      </c>
    </row>
    <row r="8" spans="2:12" x14ac:dyDescent="0.3">
      <c r="B8" s="104">
        <v>1</v>
      </c>
      <c r="C8" s="105"/>
      <c r="D8" s="105"/>
      <c r="E8" s="105"/>
      <c r="F8" s="106"/>
      <c r="G8" s="24">
        <v>2</v>
      </c>
      <c r="H8" s="24">
        <v>3</v>
      </c>
      <c r="I8" s="24">
        <v>4</v>
      </c>
      <c r="J8" s="24">
        <v>5</v>
      </c>
      <c r="K8" s="24" t="s">
        <v>16</v>
      </c>
      <c r="L8" s="24" t="s">
        <v>17</v>
      </c>
    </row>
    <row r="9" spans="2:12" ht="26.4" x14ac:dyDescent="0.3">
      <c r="B9" s="5">
        <v>8</v>
      </c>
      <c r="C9" s="5"/>
      <c r="D9" s="5"/>
      <c r="E9" s="5"/>
      <c r="F9" s="5" t="s">
        <v>1</v>
      </c>
      <c r="G9" s="3"/>
      <c r="H9" s="3"/>
      <c r="I9" s="3"/>
      <c r="J9" s="20"/>
      <c r="K9" s="20"/>
      <c r="L9" s="20"/>
    </row>
    <row r="10" spans="2:12" x14ac:dyDescent="0.3">
      <c r="B10" s="5"/>
      <c r="C10" s="10">
        <v>84</v>
      </c>
      <c r="D10" s="10"/>
      <c r="E10" s="10"/>
      <c r="F10" s="10" t="s">
        <v>4</v>
      </c>
      <c r="G10" s="3"/>
      <c r="H10" s="3"/>
      <c r="I10" s="3"/>
      <c r="J10" s="20"/>
      <c r="K10" s="20"/>
      <c r="L10" s="20"/>
    </row>
    <row r="11" spans="2:12" ht="52.8" x14ac:dyDescent="0.3">
      <c r="B11" s="6"/>
      <c r="C11" s="6"/>
      <c r="D11" s="6">
        <v>841</v>
      </c>
      <c r="E11" s="6"/>
      <c r="F11" s="19" t="s">
        <v>21</v>
      </c>
      <c r="G11" s="3"/>
      <c r="H11" s="3"/>
      <c r="I11" s="3"/>
      <c r="J11" s="20"/>
      <c r="K11" s="20"/>
      <c r="L11" s="20"/>
    </row>
    <row r="12" spans="2:12" ht="26.4" x14ac:dyDescent="0.3">
      <c r="B12" s="6"/>
      <c r="C12" s="6"/>
      <c r="D12" s="6"/>
      <c r="E12" s="6">
        <v>8413</v>
      </c>
      <c r="F12" s="19" t="s">
        <v>22</v>
      </c>
      <c r="G12" s="3"/>
      <c r="H12" s="3"/>
      <c r="I12" s="3"/>
      <c r="J12" s="20"/>
      <c r="K12" s="20"/>
      <c r="L12" s="20"/>
    </row>
    <row r="13" spans="2:12" x14ac:dyDescent="0.3">
      <c r="B13" s="6"/>
      <c r="C13" s="6"/>
      <c r="D13" s="6"/>
      <c r="E13" s="7" t="s">
        <v>10</v>
      </c>
      <c r="F13" s="12"/>
      <c r="G13" s="3"/>
      <c r="H13" s="3"/>
      <c r="I13" s="3"/>
      <c r="J13" s="20"/>
      <c r="K13" s="20"/>
      <c r="L13" s="20"/>
    </row>
    <row r="14" spans="2:12" ht="26.4" x14ac:dyDescent="0.3">
      <c r="B14" s="8">
        <v>5</v>
      </c>
      <c r="C14" s="9"/>
      <c r="D14" s="9"/>
      <c r="E14" s="9"/>
      <c r="F14" s="14" t="s">
        <v>2</v>
      </c>
      <c r="G14" s="3"/>
      <c r="H14" s="3"/>
      <c r="I14" s="3"/>
      <c r="J14" s="20"/>
      <c r="K14" s="20"/>
      <c r="L14" s="20"/>
    </row>
    <row r="15" spans="2:12" ht="26.4" x14ac:dyDescent="0.3">
      <c r="B15" s="10"/>
      <c r="C15" s="10">
        <v>54</v>
      </c>
      <c r="D15" s="10"/>
      <c r="E15" s="10"/>
      <c r="F15" s="15" t="s">
        <v>5</v>
      </c>
      <c r="G15" s="3"/>
      <c r="H15" s="3"/>
      <c r="I15" s="4"/>
      <c r="J15" s="20"/>
      <c r="K15" s="20"/>
      <c r="L15" s="20"/>
    </row>
    <row r="16" spans="2:12" ht="66" x14ac:dyDescent="0.3">
      <c r="B16" s="10"/>
      <c r="C16" s="10"/>
      <c r="D16" s="10">
        <v>541</v>
      </c>
      <c r="E16" s="19"/>
      <c r="F16" s="19" t="s">
        <v>23</v>
      </c>
      <c r="G16" s="3"/>
      <c r="H16" s="3"/>
      <c r="I16" s="4"/>
      <c r="J16" s="20"/>
      <c r="K16" s="20"/>
      <c r="L16" s="20"/>
    </row>
    <row r="17" spans="2:12" ht="39.6" x14ac:dyDescent="0.3">
      <c r="B17" s="10"/>
      <c r="C17" s="10"/>
      <c r="D17" s="10"/>
      <c r="E17" s="19">
        <v>5413</v>
      </c>
      <c r="F17" s="19" t="s">
        <v>24</v>
      </c>
      <c r="G17" s="3"/>
      <c r="H17" s="3"/>
      <c r="I17" s="4"/>
      <c r="J17" s="20"/>
      <c r="K17" s="20"/>
      <c r="L17" s="20"/>
    </row>
    <row r="18" spans="2:12" x14ac:dyDescent="0.3">
      <c r="B18" s="11"/>
      <c r="C18" s="9"/>
      <c r="D18" s="9"/>
      <c r="E18" s="9"/>
      <c r="F18" s="14" t="s">
        <v>10</v>
      </c>
      <c r="G18" s="3"/>
      <c r="H18" s="3"/>
      <c r="I18" s="3"/>
      <c r="J18" s="20"/>
      <c r="K18" s="20"/>
      <c r="L18" s="20"/>
    </row>
    <row r="20" spans="2:12" x14ac:dyDescent="0.3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2:12" x14ac:dyDescent="0.3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2:12" x14ac:dyDescent="0.3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workbookViewId="0">
      <selection activeCell="L12" sqref="L12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13"/>
      <c r="C1" s="13"/>
      <c r="D1" s="13"/>
      <c r="E1" s="13"/>
      <c r="F1" s="2"/>
      <c r="G1" s="2"/>
      <c r="H1" s="2"/>
    </row>
    <row r="2" spans="2:8" ht="15.75" customHeight="1" x14ac:dyDescent="0.3">
      <c r="B2" s="107" t="s">
        <v>25</v>
      </c>
      <c r="C2" s="107"/>
      <c r="D2" s="107"/>
      <c r="E2" s="107"/>
      <c r="F2" s="107"/>
      <c r="G2" s="107"/>
      <c r="H2" s="107"/>
    </row>
    <row r="3" spans="2:8" ht="17.399999999999999" x14ac:dyDescent="0.3">
      <c r="B3" s="26"/>
      <c r="C3" s="26"/>
      <c r="D3" s="26"/>
      <c r="E3" s="26"/>
      <c r="F3" s="27"/>
      <c r="G3" s="27"/>
      <c r="H3" s="27"/>
    </row>
    <row r="4" spans="2:8" ht="26.4" x14ac:dyDescent="0.3">
      <c r="B4" s="22" t="s">
        <v>0</v>
      </c>
      <c r="C4" s="22" t="s">
        <v>33</v>
      </c>
      <c r="D4" s="22" t="s">
        <v>30</v>
      </c>
      <c r="E4" s="22" t="s">
        <v>31</v>
      </c>
      <c r="F4" s="22" t="s">
        <v>32</v>
      </c>
      <c r="G4" s="22" t="s">
        <v>15</v>
      </c>
      <c r="H4" s="22" t="s">
        <v>28</v>
      </c>
    </row>
    <row r="5" spans="2:8" x14ac:dyDescent="0.3"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 t="s">
        <v>16</v>
      </c>
      <c r="H5" s="22" t="s">
        <v>17</v>
      </c>
    </row>
    <row r="6" spans="2:8" x14ac:dyDescent="0.3">
      <c r="B6" s="5" t="s">
        <v>26</v>
      </c>
      <c r="C6" s="3"/>
      <c r="D6" s="3"/>
      <c r="E6" s="4"/>
      <c r="F6" s="20"/>
      <c r="G6" s="20"/>
      <c r="H6" s="20"/>
    </row>
    <row r="7" spans="2:8" x14ac:dyDescent="0.3">
      <c r="B7" s="5" t="s">
        <v>7</v>
      </c>
      <c r="C7" s="3"/>
      <c r="D7" s="3"/>
      <c r="E7" s="3"/>
      <c r="F7" s="20"/>
      <c r="G7" s="20"/>
      <c r="H7" s="20"/>
    </row>
    <row r="8" spans="2:8" x14ac:dyDescent="0.3">
      <c r="B8" s="16" t="s">
        <v>8</v>
      </c>
      <c r="C8" s="3"/>
      <c r="D8" s="3"/>
      <c r="E8" s="3"/>
      <c r="F8" s="20"/>
      <c r="G8" s="20"/>
      <c r="H8" s="20"/>
    </row>
    <row r="9" spans="2:8" x14ac:dyDescent="0.3">
      <c r="B9" s="17" t="s">
        <v>9</v>
      </c>
      <c r="C9" s="3"/>
      <c r="D9" s="3"/>
      <c r="E9" s="3"/>
      <c r="F9" s="20"/>
      <c r="G9" s="20"/>
      <c r="H9" s="20"/>
    </row>
    <row r="10" spans="2:8" x14ac:dyDescent="0.3">
      <c r="B10" s="17" t="s">
        <v>10</v>
      </c>
      <c r="C10" s="3"/>
      <c r="D10" s="3"/>
      <c r="E10" s="3"/>
      <c r="F10" s="20"/>
      <c r="G10" s="20"/>
      <c r="H10" s="20"/>
    </row>
    <row r="11" spans="2:8" x14ac:dyDescent="0.3">
      <c r="B11" s="5" t="s">
        <v>11</v>
      </c>
      <c r="C11" s="3"/>
      <c r="D11" s="3"/>
      <c r="E11" s="4"/>
      <c r="F11" s="20"/>
      <c r="G11" s="20"/>
      <c r="H11" s="20"/>
    </row>
    <row r="12" spans="2:8" x14ac:dyDescent="0.3">
      <c r="B12" s="18" t="s">
        <v>12</v>
      </c>
      <c r="C12" s="3"/>
      <c r="D12" s="3"/>
      <c r="E12" s="4"/>
      <c r="F12" s="20"/>
      <c r="G12" s="20"/>
      <c r="H12" s="20"/>
    </row>
    <row r="13" spans="2:8" x14ac:dyDescent="0.3">
      <c r="B13" s="5" t="s">
        <v>13</v>
      </c>
      <c r="C13" s="3"/>
      <c r="D13" s="3"/>
      <c r="E13" s="4"/>
      <c r="F13" s="20"/>
      <c r="G13" s="20"/>
      <c r="H13" s="20"/>
    </row>
    <row r="14" spans="2:8" x14ac:dyDescent="0.3">
      <c r="B14" s="18" t="s">
        <v>14</v>
      </c>
      <c r="C14" s="3"/>
      <c r="D14" s="3"/>
      <c r="E14" s="4"/>
      <c r="F14" s="20"/>
      <c r="G14" s="20"/>
      <c r="H14" s="20"/>
    </row>
    <row r="15" spans="2:8" x14ac:dyDescent="0.3">
      <c r="B15" s="10" t="s">
        <v>6</v>
      </c>
      <c r="C15" s="3"/>
      <c r="D15" s="3"/>
      <c r="E15" s="4"/>
      <c r="F15" s="20"/>
      <c r="G15" s="20"/>
      <c r="H15" s="20"/>
    </row>
    <row r="16" spans="2:8" x14ac:dyDescent="0.3">
      <c r="B16" s="18"/>
      <c r="C16" s="3"/>
      <c r="D16" s="3"/>
      <c r="E16" s="4"/>
      <c r="F16" s="20"/>
      <c r="G16" s="20"/>
      <c r="H16" s="20"/>
    </row>
    <row r="17" spans="2:8" ht="15.75" customHeight="1" x14ac:dyDescent="0.3">
      <c r="B17" s="5" t="s">
        <v>27</v>
      </c>
      <c r="C17" s="3"/>
      <c r="D17" s="3"/>
      <c r="E17" s="4"/>
      <c r="F17" s="20"/>
      <c r="G17" s="20"/>
      <c r="H17" s="20"/>
    </row>
    <row r="18" spans="2:8" ht="15.75" customHeight="1" x14ac:dyDescent="0.3">
      <c r="B18" s="5" t="s">
        <v>7</v>
      </c>
      <c r="C18" s="3"/>
      <c r="D18" s="3"/>
      <c r="E18" s="3"/>
      <c r="F18" s="20"/>
      <c r="G18" s="20"/>
      <c r="H18" s="20"/>
    </row>
    <row r="19" spans="2:8" x14ac:dyDescent="0.3">
      <c r="B19" s="16" t="s">
        <v>8</v>
      </c>
      <c r="C19" s="3"/>
      <c r="D19" s="3"/>
      <c r="E19" s="3"/>
      <c r="F19" s="20"/>
      <c r="G19" s="20"/>
      <c r="H19" s="20"/>
    </row>
    <row r="20" spans="2:8" x14ac:dyDescent="0.3">
      <c r="B20" s="17" t="s">
        <v>9</v>
      </c>
      <c r="C20" s="3"/>
      <c r="D20" s="3"/>
      <c r="E20" s="3"/>
      <c r="F20" s="20"/>
      <c r="G20" s="20"/>
      <c r="H20" s="20"/>
    </row>
    <row r="21" spans="2:8" x14ac:dyDescent="0.3">
      <c r="B21" s="17" t="s">
        <v>10</v>
      </c>
      <c r="C21" s="3"/>
      <c r="D21" s="3"/>
      <c r="E21" s="3"/>
      <c r="F21" s="20"/>
      <c r="G21" s="20"/>
      <c r="H21" s="20"/>
    </row>
    <row r="22" spans="2:8" x14ac:dyDescent="0.3">
      <c r="B22" s="5" t="s">
        <v>11</v>
      </c>
      <c r="C22" s="3"/>
      <c r="D22" s="3"/>
      <c r="E22" s="4"/>
      <c r="F22" s="20"/>
      <c r="G22" s="20"/>
      <c r="H22" s="20"/>
    </row>
    <row r="23" spans="2:8" x14ac:dyDescent="0.3">
      <c r="B23" s="18" t="s">
        <v>12</v>
      </c>
      <c r="C23" s="3"/>
      <c r="D23" s="3"/>
      <c r="E23" s="4"/>
      <c r="F23" s="20"/>
      <c r="G23" s="20"/>
      <c r="H23" s="20"/>
    </row>
    <row r="24" spans="2:8" x14ac:dyDescent="0.3">
      <c r="B24" s="5" t="s">
        <v>13</v>
      </c>
      <c r="C24" s="3"/>
      <c r="D24" s="3"/>
      <c r="E24" s="4"/>
      <c r="F24" s="20"/>
      <c r="G24" s="20"/>
      <c r="H24" s="20"/>
    </row>
    <row r="25" spans="2:8" x14ac:dyDescent="0.3">
      <c r="B25" s="18" t="s">
        <v>14</v>
      </c>
      <c r="C25" s="3"/>
      <c r="D25" s="3"/>
      <c r="E25" s="4"/>
      <c r="F25" s="20"/>
      <c r="G25" s="20"/>
      <c r="H25" s="20"/>
    </row>
    <row r="26" spans="2:8" x14ac:dyDescent="0.3">
      <c r="B26" s="10" t="s">
        <v>6</v>
      </c>
      <c r="C26" s="3"/>
      <c r="D26" s="3"/>
      <c r="E26" s="4"/>
      <c r="F26" s="20"/>
      <c r="G26" s="20"/>
      <c r="H26" s="20"/>
    </row>
    <row r="28" spans="2:8" x14ac:dyDescent="0.3">
      <c r="B28" s="25"/>
      <c r="C28" s="25"/>
      <c r="D28" s="25"/>
      <c r="E28" s="25"/>
      <c r="F28" s="25"/>
      <c r="G28" s="25"/>
      <c r="H28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Račun prihoda i rashoda </vt:lpstr>
      <vt:lpstr>Prihodi i rashodi izvorima</vt:lpstr>
      <vt:lpstr>Rashodi prema funkcijskoj</vt:lpstr>
      <vt:lpstr>Porebni dio</vt:lpstr>
      <vt:lpstr>Račun financiranja</vt:lpstr>
      <vt:lpstr>Račun fin prema izvorima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2026-07-17T06:29:17Z</cp:lastPrinted>
  <dcterms:created xsi:type="dcterms:W3CDTF">2022-08-12T12:51:27Z</dcterms:created>
  <dcterms:modified xsi:type="dcterms:W3CDTF">2026-07-17T10:19:42Z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